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July_Measurement" sheetId="1" r:id="rId1"/>
    <sheet name="April_Measurement" sheetId="2" r:id="rId2"/>
    <sheet name="Tolerant_Intolerant guilds" sheetId="3" r:id="rId3"/>
  </sheets>
  <definedNames/>
  <calcPr fullCalcOnLoad="1"/>
</workbook>
</file>

<file path=xl/sharedStrings.xml><?xml version="1.0" encoding="utf-8"?>
<sst xmlns="http://schemas.openxmlformats.org/spreadsheetml/2006/main" count="1030" uniqueCount="145">
  <si>
    <t xml:space="preserve">Specie </t>
  </si>
  <si>
    <t>Latin name</t>
  </si>
  <si>
    <t>Total number of observations</t>
  </si>
  <si>
    <t>Integrity Element</t>
  </si>
  <si>
    <t>carnivore</t>
  </si>
  <si>
    <t>Insectiovre</t>
  </si>
  <si>
    <t>Herbivore</t>
  </si>
  <si>
    <t>omnivore</t>
  </si>
  <si>
    <t>Forest</t>
  </si>
  <si>
    <t>Grassland</t>
  </si>
  <si>
    <t>Openland</t>
  </si>
  <si>
    <t>Wetland and Surronding</t>
  </si>
  <si>
    <t>Canopy nester</t>
  </si>
  <si>
    <t>Open Ground nester</t>
  </si>
  <si>
    <t>shrub nester</t>
  </si>
  <si>
    <t>Resident</t>
  </si>
  <si>
    <t>Migrant</t>
  </si>
  <si>
    <t>Grey Wagtail</t>
  </si>
  <si>
    <t>Motacilla cinerea</t>
  </si>
  <si>
    <t>Little Egret</t>
  </si>
  <si>
    <t>Egretta garzetta</t>
  </si>
  <si>
    <t>Marsh harrier</t>
  </si>
  <si>
    <t>Circus aeruginosus</t>
  </si>
  <si>
    <t>Stone Curlew</t>
  </si>
  <si>
    <t>Burhinus oedicnemus</t>
  </si>
  <si>
    <t>Common Tern</t>
  </si>
  <si>
    <t>Sterna hirundo</t>
  </si>
  <si>
    <t>Rose-coloured Starling</t>
  </si>
  <si>
    <t>Sturnus roseus</t>
  </si>
  <si>
    <t>Crested Lark</t>
  </si>
  <si>
    <t>Galerida cristata</t>
  </si>
  <si>
    <t>Magpie</t>
  </si>
  <si>
    <t>Pica pica</t>
  </si>
  <si>
    <t>Hooded crow</t>
  </si>
  <si>
    <t>Corvus corone</t>
  </si>
  <si>
    <t>Rook</t>
  </si>
  <si>
    <t>Corvus frugilegus</t>
  </si>
  <si>
    <t xml:space="preserve">Total </t>
  </si>
  <si>
    <t>Relative abundance</t>
  </si>
  <si>
    <t>Transect 7 _July measurement</t>
  </si>
  <si>
    <t>European bee-eater</t>
  </si>
  <si>
    <t>Merops apiaster</t>
  </si>
  <si>
    <t>Lesser Short -Toed Lark</t>
  </si>
  <si>
    <t>Calandrella rufescens</t>
  </si>
  <si>
    <t>magpie</t>
  </si>
  <si>
    <t>Blue cheeked Bee eater</t>
  </si>
  <si>
    <t>Merops persicus</t>
  </si>
  <si>
    <t>Turtle Dove</t>
  </si>
  <si>
    <t>Streptopelia turtur</t>
  </si>
  <si>
    <t>Common Buzzard</t>
  </si>
  <si>
    <t>Buteo buteo</t>
  </si>
  <si>
    <t>European Roller</t>
  </si>
  <si>
    <t>Coracias garrulus</t>
  </si>
  <si>
    <t>Stock Dove</t>
  </si>
  <si>
    <t>Columba palumbus</t>
  </si>
  <si>
    <t>Common Swift</t>
  </si>
  <si>
    <t>Hirundo rustica</t>
  </si>
  <si>
    <t>House martin</t>
  </si>
  <si>
    <t>Delichon urbica</t>
  </si>
  <si>
    <t>White Wagtail</t>
  </si>
  <si>
    <t>Motacilla alba</t>
  </si>
  <si>
    <t>Lesser Grey Shrik</t>
  </si>
  <si>
    <t>Lanius minor</t>
  </si>
  <si>
    <t>European Reed Warbler</t>
  </si>
  <si>
    <t>Acrocephalus scirpaceus</t>
  </si>
  <si>
    <t>Corn Bunting</t>
  </si>
  <si>
    <t>Miliaria calandra</t>
  </si>
  <si>
    <t>Pheasant</t>
  </si>
  <si>
    <t>Phasianus colchicus</t>
  </si>
  <si>
    <t>Transect 8 _July measurement</t>
  </si>
  <si>
    <t>Hobby</t>
  </si>
  <si>
    <t>Falco subbuteo</t>
  </si>
  <si>
    <t>Skylark</t>
  </si>
  <si>
    <t>Alauda arvensis</t>
  </si>
  <si>
    <t>Transect 6 _July measurement</t>
  </si>
  <si>
    <t>Grey Heron</t>
  </si>
  <si>
    <t>Ardea cinerea</t>
  </si>
  <si>
    <t>Water rail</t>
  </si>
  <si>
    <t>Rallus aquaticus</t>
  </si>
  <si>
    <t>Transect 4 _July measurement</t>
  </si>
  <si>
    <t>Sparrowhawk</t>
  </si>
  <si>
    <t>Accipiter nisus</t>
  </si>
  <si>
    <t>Black francolin</t>
  </si>
  <si>
    <t>Francolinus francolinus</t>
  </si>
  <si>
    <t>Woodpigeon</t>
  </si>
  <si>
    <t>Columba oenas</t>
  </si>
  <si>
    <t>Collared Dove</t>
  </si>
  <si>
    <t>Streptopelia decaocta</t>
  </si>
  <si>
    <t>Common Cuckoo</t>
  </si>
  <si>
    <t>Cuculus canorus</t>
  </si>
  <si>
    <t>Hoopoe</t>
  </si>
  <si>
    <t>Upupa epops</t>
  </si>
  <si>
    <t>wren</t>
  </si>
  <si>
    <t>Troglodytes troglodytes</t>
  </si>
  <si>
    <t>Robin</t>
  </si>
  <si>
    <t>Erithacus rubecula</t>
  </si>
  <si>
    <t>Nightingale</t>
  </si>
  <si>
    <t>Luscinia megarhynchos</t>
  </si>
  <si>
    <t>Blue Tit</t>
  </si>
  <si>
    <t>Parus caeruleus</t>
  </si>
  <si>
    <t>Long tailed Tit</t>
  </si>
  <si>
    <t>Aegithalos caudatus</t>
  </si>
  <si>
    <t>Whitethroat</t>
  </si>
  <si>
    <t>Sylvia communis</t>
  </si>
  <si>
    <t xml:space="preserve"> Chaffinch</t>
  </si>
  <si>
    <t>Fringilla coelebs</t>
  </si>
  <si>
    <t>House Sparrow</t>
  </si>
  <si>
    <t>Passer domesticus</t>
  </si>
  <si>
    <t>Tree Sparrow</t>
  </si>
  <si>
    <t>Passer montanus</t>
  </si>
  <si>
    <t>Transect 3 _July measurement</t>
  </si>
  <si>
    <t>Great Tit</t>
  </si>
  <si>
    <t>Parus major</t>
  </si>
  <si>
    <t>Whinchat</t>
  </si>
  <si>
    <t>Saxicola rubetra</t>
  </si>
  <si>
    <t>Moustached Warbler</t>
  </si>
  <si>
    <t>Acrocephalus melanopogon</t>
  </si>
  <si>
    <t>Transect 1 _July measurement</t>
  </si>
  <si>
    <t>leil</t>
  </si>
  <si>
    <t>little Bittern</t>
  </si>
  <si>
    <t>Ixobrychus minutus</t>
  </si>
  <si>
    <t>Transect 7 _ April measurement</t>
  </si>
  <si>
    <t>Transect 8 _ April measurement</t>
  </si>
  <si>
    <t>Transect 3 _ April measurement</t>
  </si>
  <si>
    <t>Transect 1 _ April measurement</t>
  </si>
  <si>
    <t>Log.</t>
  </si>
  <si>
    <t>shanon Index</t>
  </si>
  <si>
    <t>Transect 6 _ April measurement</t>
  </si>
  <si>
    <t>Transect 5 _ April measurement</t>
  </si>
  <si>
    <t>Transect 2 _ April measurement</t>
  </si>
  <si>
    <t>Transect 4_ April measurement</t>
  </si>
  <si>
    <t>Total</t>
  </si>
  <si>
    <t>Shanon Index</t>
  </si>
  <si>
    <t>Transect 5 _July measurement</t>
  </si>
  <si>
    <t>Transect 2 _July measurement</t>
  </si>
  <si>
    <t>shanon Index stimation</t>
  </si>
  <si>
    <t>Relative abundance*Log</t>
  </si>
  <si>
    <t xml:space="preserve">Functional  </t>
  </si>
  <si>
    <t xml:space="preserve">Structural </t>
  </si>
  <si>
    <t xml:space="preserve">Compositional </t>
  </si>
  <si>
    <t>Carnivore</t>
  </si>
  <si>
    <t>Insectivore</t>
  </si>
  <si>
    <t>Omnivore</t>
  </si>
  <si>
    <t>Tolerent</t>
  </si>
  <si>
    <t>Intolerent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</si>
</sst>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/>
    </xf>
    <xf numFmtId="0" fontId="7" fillId="0" borderId="10" xfId="54" applyFont="1" applyFill="1" applyBorder="1" applyAlignment="1">
      <alignment vertical="center" readingOrder="2"/>
      <protection/>
    </xf>
    <xf numFmtId="0" fontId="48" fillId="0" borderId="11" xfId="0" applyFont="1" applyFill="1" applyBorder="1" applyAlignment="1">
      <alignment horizontal="center"/>
    </xf>
    <xf numFmtId="0" fontId="7" fillId="0" borderId="11" xfId="54" applyFont="1" applyFill="1" applyBorder="1" applyAlignment="1">
      <alignment vertical="center" readingOrder="2"/>
      <protection/>
    </xf>
    <xf numFmtId="0" fontId="7" fillId="0" borderId="10" xfId="54" applyFont="1" applyFill="1" applyBorder="1" applyAlignment="1">
      <alignment vertical="center"/>
      <protection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/>
    </xf>
    <xf numFmtId="0" fontId="7" fillId="0" borderId="11" xfId="54" applyFont="1" applyFill="1" applyBorder="1" applyAlignment="1">
      <alignment vertical="center"/>
      <protection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48" fillId="0" borderId="11" xfId="0" applyFont="1" applyFill="1" applyBorder="1" applyAlignment="1">
      <alignment textRotation="90" readingOrder="2"/>
    </xf>
    <xf numFmtId="0" fontId="48" fillId="0" borderId="11" xfId="0" applyFont="1" applyFill="1" applyBorder="1" applyAlignment="1">
      <alignment textRotation="90"/>
    </xf>
    <xf numFmtId="0" fontId="48" fillId="0" borderId="11" xfId="0" applyFont="1" applyFill="1" applyBorder="1" applyAlignment="1">
      <alignment horizontal="center" vertical="center" textRotation="90"/>
    </xf>
    <xf numFmtId="0" fontId="10" fillId="0" borderId="10" xfId="55" applyFont="1" applyFill="1" applyBorder="1" applyAlignment="1">
      <alignment vertical="center" readingOrder="2"/>
      <protection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/>
    </xf>
    <xf numFmtId="0" fontId="10" fillId="0" borderId="11" xfId="55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vertical="center"/>
      <protection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center" textRotation="90"/>
    </xf>
    <xf numFmtId="0" fontId="49" fillId="0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0" fontId="10" fillId="0" borderId="11" xfId="55" applyFont="1" applyFill="1" applyBorder="1" applyAlignment="1">
      <alignment vertical="center" readingOrder="2"/>
      <protection/>
    </xf>
    <xf numFmtId="0" fontId="48" fillId="0" borderId="0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 vertical="center" textRotation="90"/>
    </xf>
    <xf numFmtId="0" fontId="48" fillId="0" borderId="13" xfId="0" applyFont="1" applyFill="1" applyBorder="1" applyAlignment="1">
      <alignment horizontal="center" vertical="center" textRotation="90"/>
    </xf>
    <xf numFmtId="0" fontId="52" fillId="0" borderId="11" xfId="0" applyFont="1" applyBorder="1" applyAlignment="1">
      <alignment horizontal="center"/>
    </xf>
    <xf numFmtId="0" fontId="53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49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textRotation="90"/>
    </xf>
    <xf numFmtId="0" fontId="48" fillId="0" borderId="13" xfId="0" applyFont="1" applyFill="1" applyBorder="1" applyAlignment="1">
      <alignment horizontal="center" vertical="center" textRotation="90"/>
    </xf>
    <xf numFmtId="0" fontId="48" fillId="0" borderId="12" xfId="0" applyFont="1" applyFill="1" applyBorder="1" applyAlignment="1">
      <alignment horizontal="center" vertical="center" textRotation="90"/>
    </xf>
    <xf numFmtId="0" fontId="48" fillId="0" borderId="14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 11" xfId="54"/>
    <cellStyle name="Normal 5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7"/>
  <sheetViews>
    <sheetView zoomScalePageLayoutView="0" workbookViewId="0" topLeftCell="A190">
      <selection activeCell="A37" sqref="A37:IV37"/>
    </sheetView>
  </sheetViews>
  <sheetFormatPr defaultColWidth="9.140625" defaultRowHeight="15"/>
  <cols>
    <col min="1" max="1" width="17.28125" style="15" customWidth="1"/>
    <col min="2" max="2" width="19.8515625" style="15" customWidth="1"/>
    <col min="3" max="3" width="9.140625" style="15" customWidth="1"/>
    <col min="4" max="15" width="6.8515625" style="31" customWidth="1"/>
    <col min="16" max="16" width="8.00390625" style="31" customWidth="1"/>
    <col min="17" max="19" width="9.140625" style="15" customWidth="1"/>
    <col min="20" max="20" width="9.140625" style="1" customWidth="1"/>
  </cols>
  <sheetData>
    <row r="1" spans="1:19" ht="15.75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6" t="s">
        <v>135</v>
      </c>
      <c r="R1" s="46"/>
      <c r="S1" s="46"/>
    </row>
    <row r="2" spans="1:19" ht="15.75">
      <c r="A2" s="50" t="s">
        <v>0</v>
      </c>
      <c r="B2" s="50" t="s">
        <v>1</v>
      </c>
      <c r="C2" s="50" t="s">
        <v>2</v>
      </c>
      <c r="D2" s="49" t="s">
        <v>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6"/>
      <c r="R2" s="46"/>
      <c r="S2" s="46"/>
    </row>
    <row r="3" spans="1:19" ht="15.75">
      <c r="A3" s="51"/>
      <c r="B3" s="51"/>
      <c r="C3" s="51"/>
      <c r="D3" s="49" t="s">
        <v>137</v>
      </c>
      <c r="E3" s="49"/>
      <c r="F3" s="49"/>
      <c r="G3" s="49"/>
      <c r="H3" s="49" t="s">
        <v>138</v>
      </c>
      <c r="I3" s="49"/>
      <c r="J3" s="49"/>
      <c r="K3" s="49"/>
      <c r="L3" s="49"/>
      <c r="M3" s="49"/>
      <c r="N3" s="49"/>
      <c r="O3" s="49" t="s">
        <v>139</v>
      </c>
      <c r="P3" s="49"/>
      <c r="Q3" s="46"/>
      <c r="R3" s="46"/>
      <c r="S3" s="46"/>
    </row>
    <row r="4" spans="1:19" ht="104.25">
      <c r="A4" s="52"/>
      <c r="B4" s="52"/>
      <c r="C4" s="52"/>
      <c r="D4" s="17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  <c r="O4" s="18" t="s">
        <v>15</v>
      </c>
      <c r="P4" s="18" t="s">
        <v>16</v>
      </c>
      <c r="Q4" s="19" t="s">
        <v>38</v>
      </c>
      <c r="R4" s="19" t="s">
        <v>125</v>
      </c>
      <c r="S4" s="19" t="s">
        <v>136</v>
      </c>
    </row>
    <row r="5" spans="1:19" ht="15.75">
      <c r="A5" s="10" t="s">
        <v>17</v>
      </c>
      <c r="B5" s="37" t="s">
        <v>18</v>
      </c>
      <c r="C5" s="12">
        <v>5</v>
      </c>
      <c r="D5" s="21"/>
      <c r="E5" s="12">
        <v>5</v>
      </c>
      <c r="F5" s="9"/>
      <c r="G5" s="9"/>
      <c r="H5" s="9"/>
      <c r="I5" s="9"/>
      <c r="J5" s="9"/>
      <c r="K5" s="12">
        <v>5</v>
      </c>
      <c r="L5" s="9"/>
      <c r="M5" s="12">
        <v>5</v>
      </c>
      <c r="N5" s="9"/>
      <c r="O5" s="12">
        <v>5</v>
      </c>
      <c r="P5" s="21"/>
      <c r="Q5" s="22">
        <f>C5/121</f>
        <v>0.04132231404958678</v>
      </c>
      <c r="R5" s="22">
        <f>LOG(Q5,2)</f>
        <v>-4.596935142387233</v>
      </c>
      <c r="S5" s="22">
        <f>Q5*R5</f>
        <v>-0.18995599761930715</v>
      </c>
    </row>
    <row r="6" spans="1:19" ht="15.75">
      <c r="A6" s="10" t="s">
        <v>19</v>
      </c>
      <c r="B6" s="23" t="s">
        <v>20</v>
      </c>
      <c r="C6" s="12">
        <v>3</v>
      </c>
      <c r="D6" s="12">
        <v>3</v>
      </c>
      <c r="E6" s="12"/>
      <c r="F6" s="12"/>
      <c r="G6" s="12"/>
      <c r="H6" s="21"/>
      <c r="I6" s="12"/>
      <c r="J6" s="12"/>
      <c r="K6" s="12">
        <v>3</v>
      </c>
      <c r="L6" s="12">
        <v>3</v>
      </c>
      <c r="M6" s="12"/>
      <c r="N6" s="21"/>
      <c r="O6" s="12">
        <v>3</v>
      </c>
      <c r="P6" s="12"/>
      <c r="Q6" s="22">
        <f aca="true" t="shared" si="0" ref="Q6:Q14">C6/121</f>
        <v>0.024793388429752067</v>
      </c>
      <c r="R6" s="22">
        <f aca="true" t="shared" si="1" ref="R6:R14">LOG(Q6,2)</f>
        <v>-5.3339007365534385</v>
      </c>
      <c r="S6" s="22">
        <f aca="true" t="shared" si="2" ref="S6:S14">Q6*R6</f>
        <v>-0.13224547280711005</v>
      </c>
    </row>
    <row r="7" spans="1:19" ht="15.75">
      <c r="A7" s="10" t="s">
        <v>21</v>
      </c>
      <c r="B7" s="23" t="s">
        <v>22</v>
      </c>
      <c r="C7" s="12">
        <v>6</v>
      </c>
      <c r="D7" s="12">
        <v>6</v>
      </c>
      <c r="E7" s="21"/>
      <c r="F7" s="12"/>
      <c r="G7" s="12"/>
      <c r="H7" s="21"/>
      <c r="I7" s="21"/>
      <c r="J7" s="12"/>
      <c r="K7" s="12">
        <v>6</v>
      </c>
      <c r="L7" s="21"/>
      <c r="M7" s="12"/>
      <c r="N7" s="12">
        <v>6</v>
      </c>
      <c r="O7" s="12">
        <v>6</v>
      </c>
      <c r="P7" s="21"/>
      <c r="Q7" s="22">
        <f t="shared" si="0"/>
        <v>0.049586776859504134</v>
      </c>
      <c r="R7" s="22">
        <f t="shared" si="1"/>
        <v>-4.3339007365534385</v>
      </c>
      <c r="S7" s="22">
        <f t="shared" si="2"/>
        <v>-0.21490416875471596</v>
      </c>
    </row>
    <row r="8" spans="1:19" ht="15.75">
      <c r="A8" s="14" t="s">
        <v>23</v>
      </c>
      <c r="B8" s="23" t="s">
        <v>24</v>
      </c>
      <c r="C8" s="12">
        <v>7</v>
      </c>
      <c r="D8" s="12">
        <v>7</v>
      </c>
      <c r="E8" s="12"/>
      <c r="F8" s="21"/>
      <c r="G8" s="12"/>
      <c r="H8" s="12"/>
      <c r="I8" s="21"/>
      <c r="J8" s="12">
        <v>7</v>
      </c>
      <c r="K8" s="12"/>
      <c r="L8" s="12">
        <v>7</v>
      </c>
      <c r="M8" s="21"/>
      <c r="N8" s="12"/>
      <c r="O8" s="12">
        <v>7</v>
      </c>
      <c r="P8" s="12"/>
      <c r="Q8" s="22">
        <f t="shared" si="0"/>
        <v>0.05785123966942149</v>
      </c>
      <c r="R8" s="22">
        <f t="shared" si="1"/>
        <v>-4.111508315216991</v>
      </c>
      <c r="S8" s="22">
        <f t="shared" si="2"/>
        <v>-0.2378558529464375</v>
      </c>
    </row>
    <row r="9" spans="1:19" ht="15.75">
      <c r="A9" s="10" t="s">
        <v>25</v>
      </c>
      <c r="B9" s="23" t="s">
        <v>26</v>
      </c>
      <c r="C9" s="12">
        <v>8</v>
      </c>
      <c r="D9" s="12">
        <v>8</v>
      </c>
      <c r="E9" s="12"/>
      <c r="F9" s="21"/>
      <c r="G9" s="12"/>
      <c r="H9" s="21"/>
      <c r="I9" s="21"/>
      <c r="J9" s="12"/>
      <c r="K9" s="12">
        <v>8</v>
      </c>
      <c r="L9" s="21"/>
      <c r="M9" s="12">
        <v>8</v>
      </c>
      <c r="N9" s="12"/>
      <c r="O9" s="12">
        <v>8</v>
      </c>
      <c r="P9" s="12"/>
      <c r="Q9" s="22">
        <f t="shared" si="0"/>
        <v>0.06611570247933884</v>
      </c>
      <c r="R9" s="22">
        <f t="shared" si="1"/>
        <v>-3.9188632372745946</v>
      </c>
      <c r="S9" s="22">
        <f t="shared" si="2"/>
        <v>-0.25909839585286576</v>
      </c>
    </row>
    <row r="10" spans="1:19" ht="15.75">
      <c r="A10" s="14" t="s">
        <v>27</v>
      </c>
      <c r="B10" s="37" t="s">
        <v>28</v>
      </c>
      <c r="C10" s="12">
        <v>12</v>
      </c>
      <c r="D10" s="12"/>
      <c r="E10" s="12"/>
      <c r="F10" s="21"/>
      <c r="G10" s="12">
        <v>12</v>
      </c>
      <c r="H10" s="21"/>
      <c r="I10" s="12">
        <v>12</v>
      </c>
      <c r="J10" s="12"/>
      <c r="K10" s="12"/>
      <c r="L10" s="12"/>
      <c r="M10" s="12">
        <v>12</v>
      </c>
      <c r="N10" s="12"/>
      <c r="O10" s="12"/>
      <c r="P10" s="12">
        <v>12</v>
      </c>
      <c r="Q10" s="22">
        <f t="shared" si="0"/>
        <v>0.09917355371900827</v>
      </c>
      <c r="R10" s="22">
        <f t="shared" si="1"/>
        <v>-3.333900736553438</v>
      </c>
      <c r="S10" s="22">
        <f t="shared" si="2"/>
        <v>-0.3306347837904236</v>
      </c>
    </row>
    <row r="11" spans="1:19" ht="15.75">
      <c r="A11" s="10" t="s">
        <v>29</v>
      </c>
      <c r="B11" s="37" t="s">
        <v>30</v>
      </c>
      <c r="C11" s="12">
        <v>13</v>
      </c>
      <c r="D11" s="12"/>
      <c r="E11" s="12">
        <v>13</v>
      </c>
      <c r="F11" s="9"/>
      <c r="G11" s="12"/>
      <c r="H11" s="21"/>
      <c r="I11" s="12"/>
      <c r="J11" s="12">
        <v>13</v>
      </c>
      <c r="K11" s="12"/>
      <c r="L11" s="21"/>
      <c r="M11" s="12">
        <v>13</v>
      </c>
      <c r="N11" s="12"/>
      <c r="O11" s="12">
        <v>13</v>
      </c>
      <c r="P11" s="12"/>
      <c r="Q11" s="22">
        <f t="shared" si="0"/>
        <v>0.10743801652892562</v>
      </c>
      <c r="R11" s="22">
        <f t="shared" si="1"/>
        <v>-3.218423519133502</v>
      </c>
      <c r="S11" s="22">
        <f t="shared" si="2"/>
        <v>-0.34578103924574816</v>
      </c>
    </row>
    <row r="12" spans="1:19" ht="15.75">
      <c r="A12" s="14" t="s">
        <v>31</v>
      </c>
      <c r="B12" s="37" t="s">
        <v>32</v>
      </c>
      <c r="C12" s="12">
        <v>27</v>
      </c>
      <c r="D12" s="12"/>
      <c r="E12" s="21"/>
      <c r="F12" s="12"/>
      <c r="G12" s="12">
        <v>27</v>
      </c>
      <c r="H12" s="21"/>
      <c r="I12" s="9"/>
      <c r="J12" s="12">
        <v>27</v>
      </c>
      <c r="K12" s="12"/>
      <c r="L12" s="12"/>
      <c r="M12" s="12">
        <v>27</v>
      </c>
      <c r="N12" s="12"/>
      <c r="O12" s="12">
        <v>27</v>
      </c>
      <c r="P12" s="21"/>
      <c r="Q12" s="22">
        <f t="shared" si="0"/>
        <v>0.2231404958677686</v>
      </c>
      <c r="R12" s="22">
        <f t="shared" si="1"/>
        <v>-2.163975735111126</v>
      </c>
      <c r="S12" s="22">
        <f t="shared" si="2"/>
        <v>-0.4828706185785157</v>
      </c>
    </row>
    <row r="13" spans="1:19" ht="15.75">
      <c r="A13" s="14" t="s">
        <v>33</v>
      </c>
      <c r="B13" s="37" t="s">
        <v>34</v>
      </c>
      <c r="C13" s="12">
        <v>21</v>
      </c>
      <c r="D13" s="12"/>
      <c r="E13" s="21"/>
      <c r="F13" s="12"/>
      <c r="G13" s="12">
        <v>21</v>
      </c>
      <c r="H13" s="21"/>
      <c r="I13" s="12"/>
      <c r="J13" s="12">
        <v>21</v>
      </c>
      <c r="K13" s="12"/>
      <c r="L13" s="12"/>
      <c r="M13" s="12">
        <v>21</v>
      </c>
      <c r="N13" s="12"/>
      <c r="O13" s="12">
        <v>21</v>
      </c>
      <c r="P13" s="12"/>
      <c r="Q13" s="22">
        <f t="shared" si="0"/>
        <v>0.17355371900826447</v>
      </c>
      <c r="R13" s="22">
        <f t="shared" si="1"/>
        <v>-2.5265458144958344</v>
      </c>
      <c r="S13" s="22">
        <f t="shared" si="2"/>
        <v>-0.43849142235051675</v>
      </c>
    </row>
    <row r="14" spans="1:19" ht="15.75">
      <c r="A14" s="14" t="s">
        <v>35</v>
      </c>
      <c r="B14" s="23" t="s">
        <v>36</v>
      </c>
      <c r="C14" s="12">
        <v>19</v>
      </c>
      <c r="D14" s="12"/>
      <c r="E14" s="21"/>
      <c r="F14" s="12"/>
      <c r="G14" s="12">
        <v>19</v>
      </c>
      <c r="H14" s="21"/>
      <c r="I14" s="12"/>
      <c r="J14" s="12">
        <v>19</v>
      </c>
      <c r="K14" s="12"/>
      <c r="L14" s="12"/>
      <c r="M14" s="12">
        <v>19</v>
      </c>
      <c r="N14" s="12"/>
      <c r="O14" s="12">
        <v>19</v>
      </c>
      <c r="P14" s="12"/>
      <c r="Q14" s="22">
        <f t="shared" si="0"/>
        <v>0.15702479338842976</v>
      </c>
      <c r="R14" s="22">
        <f t="shared" si="1"/>
        <v>-2.670935723831009</v>
      </c>
      <c r="S14" s="22">
        <f t="shared" si="2"/>
        <v>-0.41940313018834025</v>
      </c>
    </row>
    <row r="15" spans="1:19" ht="15.75">
      <c r="A15" s="45" t="s">
        <v>37</v>
      </c>
      <c r="B15" s="45"/>
      <c r="C15" s="12">
        <f aca="true" t="shared" si="3" ref="C15:P15">SUM(C5:C14)</f>
        <v>121</v>
      </c>
      <c r="D15" s="12">
        <f t="shared" si="3"/>
        <v>24</v>
      </c>
      <c r="E15" s="12">
        <f t="shared" si="3"/>
        <v>18</v>
      </c>
      <c r="F15" s="12">
        <f t="shared" si="3"/>
        <v>0</v>
      </c>
      <c r="G15" s="12">
        <f t="shared" si="3"/>
        <v>79</v>
      </c>
      <c r="H15" s="12">
        <f t="shared" si="3"/>
        <v>0</v>
      </c>
      <c r="I15" s="12">
        <f t="shared" si="3"/>
        <v>12</v>
      </c>
      <c r="J15" s="12">
        <f t="shared" si="3"/>
        <v>87</v>
      </c>
      <c r="K15" s="12">
        <f t="shared" si="3"/>
        <v>22</v>
      </c>
      <c r="L15" s="12">
        <f t="shared" si="3"/>
        <v>10</v>
      </c>
      <c r="M15" s="12">
        <f t="shared" si="3"/>
        <v>105</v>
      </c>
      <c r="N15" s="12">
        <f t="shared" si="3"/>
        <v>6</v>
      </c>
      <c r="O15" s="12">
        <f t="shared" si="3"/>
        <v>109</v>
      </c>
      <c r="P15" s="12">
        <f t="shared" si="3"/>
        <v>12</v>
      </c>
      <c r="Q15" s="49" t="s">
        <v>126</v>
      </c>
      <c r="R15" s="49"/>
      <c r="S15" s="22">
        <f>SUM(S5:S14)</f>
        <v>-3.0512408821339805</v>
      </c>
    </row>
    <row r="16" spans="1:19" ht="15.75">
      <c r="A16" s="45" t="s">
        <v>38</v>
      </c>
      <c r="B16" s="45"/>
      <c r="C16" s="45"/>
      <c r="D16" s="12">
        <f>D15/121</f>
        <v>0.19834710743801653</v>
      </c>
      <c r="E16" s="12">
        <f aca="true" t="shared" si="4" ref="E16:P16">E15/121</f>
        <v>0.1487603305785124</v>
      </c>
      <c r="F16" s="12">
        <f t="shared" si="4"/>
        <v>0</v>
      </c>
      <c r="G16" s="12">
        <f t="shared" si="4"/>
        <v>0.6528925619834711</v>
      </c>
      <c r="H16" s="12">
        <f t="shared" si="4"/>
        <v>0</v>
      </c>
      <c r="I16" s="12">
        <f t="shared" si="4"/>
        <v>0.09917355371900827</v>
      </c>
      <c r="J16" s="12">
        <f t="shared" si="4"/>
        <v>0.71900826446281</v>
      </c>
      <c r="K16" s="12">
        <f t="shared" si="4"/>
        <v>0.18181818181818182</v>
      </c>
      <c r="L16" s="12">
        <f t="shared" si="4"/>
        <v>0.08264462809917356</v>
      </c>
      <c r="M16" s="12">
        <f t="shared" si="4"/>
        <v>0.8677685950413223</v>
      </c>
      <c r="N16" s="12">
        <f t="shared" si="4"/>
        <v>0.049586776859504134</v>
      </c>
      <c r="O16" s="12">
        <f t="shared" si="4"/>
        <v>0.9008264462809917</v>
      </c>
      <c r="P16" s="12">
        <f t="shared" si="4"/>
        <v>0.09917355371900827</v>
      </c>
      <c r="Q16" s="47">
        <v>3.05</v>
      </c>
      <c r="R16" s="48"/>
      <c r="S16" s="22"/>
    </row>
    <row r="17" spans="1:20" s="6" customFormat="1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7"/>
      <c r="R17" s="27"/>
      <c r="S17" s="27"/>
      <c r="T17" s="2"/>
    </row>
    <row r="18" spans="1:20" s="6" customFormat="1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7"/>
      <c r="R18" s="27"/>
      <c r="S18" s="27"/>
      <c r="T18" s="2"/>
    </row>
    <row r="19" spans="1:19" ht="15.75">
      <c r="A19" s="49" t="s">
        <v>39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6" t="s">
        <v>135</v>
      </c>
      <c r="R19" s="46"/>
      <c r="S19" s="46"/>
    </row>
    <row r="20" spans="1:19" ht="15.75">
      <c r="A20" s="50" t="s">
        <v>0</v>
      </c>
      <c r="B20" s="50" t="s">
        <v>1</v>
      </c>
      <c r="C20" s="50" t="s">
        <v>2</v>
      </c>
      <c r="D20" s="49" t="s">
        <v>3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6"/>
      <c r="R20" s="46"/>
      <c r="S20" s="46"/>
    </row>
    <row r="21" spans="1:19" ht="15.75">
      <c r="A21" s="51"/>
      <c r="B21" s="51"/>
      <c r="C21" s="51"/>
      <c r="D21" s="49" t="s">
        <v>137</v>
      </c>
      <c r="E21" s="49"/>
      <c r="F21" s="49"/>
      <c r="G21" s="49"/>
      <c r="H21" s="49" t="s">
        <v>138</v>
      </c>
      <c r="I21" s="49"/>
      <c r="J21" s="49"/>
      <c r="K21" s="49"/>
      <c r="L21" s="49"/>
      <c r="M21" s="49"/>
      <c r="N21" s="49"/>
      <c r="O21" s="49" t="s">
        <v>139</v>
      </c>
      <c r="P21" s="49"/>
      <c r="Q21" s="46"/>
      <c r="R21" s="46"/>
      <c r="S21" s="46"/>
    </row>
    <row r="22" spans="1:19" ht="104.25">
      <c r="A22" s="52"/>
      <c r="B22" s="52"/>
      <c r="C22" s="52"/>
      <c r="D22" s="17" t="s">
        <v>4</v>
      </c>
      <c r="E22" s="18" t="s">
        <v>5</v>
      </c>
      <c r="F22" s="18" t="s">
        <v>6</v>
      </c>
      <c r="G22" s="18" t="s">
        <v>7</v>
      </c>
      <c r="H22" s="18" t="s">
        <v>8</v>
      </c>
      <c r="I22" s="18" t="s">
        <v>9</v>
      </c>
      <c r="J22" s="18" t="s">
        <v>10</v>
      </c>
      <c r="K22" s="18" t="s">
        <v>11</v>
      </c>
      <c r="L22" s="18" t="s">
        <v>12</v>
      </c>
      <c r="M22" s="18" t="s">
        <v>13</v>
      </c>
      <c r="N22" s="18" t="s">
        <v>14</v>
      </c>
      <c r="O22" s="18" t="s">
        <v>15</v>
      </c>
      <c r="P22" s="18" t="s">
        <v>16</v>
      </c>
      <c r="Q22" s="39" t="s">
        <v>38</v>
      </c>
      <c r="R22" s="39" t="s">
        <v>125</v>
      </c>
      <c r="S22" s="19" t="s">
        <v>136</v>
      </c>
    </row>
    <row r="23" spans="1:19" ht="15.75">
      <c r="A23" s="8" t="s">
        <v>17</v>
      </c>
      <c r="B23" s="20" t="s">
        <v>18</v>
      </c>
      <c r="C23" s="12">
        <v>3</v>
      </c>
      <c r="D23" s="21"/>
      <c r="E23" s="12">
        <v>3</v>
      </c>
      <c r="F23" s="9"/>
      <c r="G23" s="9"/>
      <c r="H23" s="9"/>
      <c r="I23" s="9"/>
      <c r="J23" s="9"/>
      <c r="K23" s="12">
        <v>3</v>
      </c>
      <c r="L23" s="9"/>
      <c r="M23" s="12">
        <v>3</v>
      </c>
      <c r="N23" s="9"/>
      <c r="O23" s="12">
        <v>3</v>
      </c>
      <c r="P23" s="21"/>
      <c r="Q23" s="12">
        <f>C23/98</f>
        <v>0.030612244897959183</v>
      </c>
      <c r="R23" s="12">
        <f>LOG(Q23,2)</f>
        <v>-5.029747343394052</v>
      </c>
      <c r="S23" s="12">
        <f>Q23*R23</f>
        <v>-0.15397185745083833</v>
      </c>
    </row>
    <row r="24" spans="1:19" ht="15.75">
      <c r="A24" s="8" t="s">
        <v>25</v>
      </c>
      <c r="B24" s="24" t="s">
        <v>26</v>
      </c>
      <c r="C24" s="12">
        <v>6</v>
      </c>
      <c r="D24" s="12">
        <v>6</v>
      </c>
      <c r="E24" s="12"/>
      <c r="F24" s="21"/>
      <c r="G24" s="12"/>
      <c r="H24" s="21"/>
      <c r="I24" s="21"/>
      <c r="J24" s="12"/>
      <c r="K24" s="12">
        <v>6</v>
      </c>
      <c r="L24" s="21"/>
      <c r="M24" s="12">
        <v>6</v>
      </c>
      <c r="N24" s="12"/>
      <c r="O24" s="12">
        <v>6</v>
      </c>
      <c r="P24" s="12"/>
      <c r="Q24" s="12">
        <f aca="true" t="shared" si="5" ref="Q24:Q33">C24/98</f>
        <v>0.061224489795918366</v>
      </c>
      <c r="R24" s="12">
        <f aca="true" t="shared" si="6" ref="R24:R29">LOG(Q24,2)</f>
        <v>-4.029747343394052</v>
      </c>
      <c r="S24" s="12">
        <f aca="true" t="shared" si="7" ref="S24:S29">Q24*R24</f>
        <v>-0.2467192251057583</v>
      </c>
    </row>
    <row r="25" spans="1:19" ht="15.75">
      <c r="A25" s="11" t="s">
        <v>40</v>
      </c>
      <c r="B25" s="24" t="s">
        <v>41</v>
      </c>
      <c r="C25" s="12">
        <v>2</v>
      </c>
      <c r="D25" s="12"/>
      <c r="E25" s="12">
        <v>2</v>
      </c>
      <c r="F25" s="21"/>
      <c r="G25" s="12"/>
      <c r="H25" s="21"/>
      <c r="I25" s="12">
        <v>2</v>
      </c>
      <c r="J25" s="12"/>
      <c r="K25" s="12"/>
      <c r="L25" s="12">
        <v>2</v>
      </c>
      <c r="M25" s="12"/>
      <c r="N25" s="12"/>
      <c r="O25" s="12">
        <v>2</v>
      </c>
      <c r="P25" s="12"/>
      <c r="Q25" s="12">
        <f t="shared" si="5"/>
        <v>0.02040816326530612</v>
      </c>
      <c r="R25" s="12">
        <f t="shared" si="6"/>
        <v>-5.614709844115209</v>
      </c>
      <c r="S25" s="12">
        <f t="shared" si="7"/>
        <v>-0.11458591518602466</v>
      </c>
    </row>
    <row r="26" spans="1:19" ht="15.75">
      <c r="A26" s="8" t="s">
        <v>42</v>
      </c>
      <c r="B26" s="20" t="s">
        <v>43</v>
      </c>
      <c r="C26" s="12">
        <v>7</v>
      </c>
      <c r="D26" s="12"/>
      <c r="E26" s="12">
        <v>7</v>
      </c>
      <c r="F26" s="21"/>
      <c r="G26" s="12"/>
      <c r="H26" s="21"/>
      <c r="I26" s="12"/>
      <c r="J26" s="12">
        <v>7</v>
      </c>
      <c r="K26" s="12"/>
      <c r="L26" s="21"/>
      <c r="M26" s="12">
        <v>7</v>
      </c>
      <c r="N26" s="12"/>
      <c r="O26" s="12">
        <v>7</v>
      </c>
      <c r="P26" s="12"/>
      <c r="Q26" s="12">
        <f t="shared" si="5"/>
        <v>0.07142857142857142</v>
      </c>
      <c r="R26" s="12">
        <f t="shared" si="6"/>
        <v>-3.8073549220576046</v>
      </c>
      <c r="S26" s="12">
        <f t="shared" si="7"/>
        <v>-0.2719539230041146</v>
      </c>
    </row>
    <row r="27" spans="1:19" ht="15.75">
      <c r="A27" s="8" t="s">
        <v>29</v>
      </c>
      <c r="B27" s="20" t="s">
        <v>30</v>
      </c>
      <c r="C27" s="12">
        <v>5</v>
      </c>
      <c r="D27" s="12"/>
      <c r="E27" s="12">
        <v>5</v>
      </c>
      <c r="F27" s="9"/>
      <c r="G27" s="12"/>
      <c r="H27" s="21"/>
      <c r="I27" s="12"/>
      <c r="J27" s="12">
        <v>5</v>
      </c>
      <c r="K27" s="12"/>
      <c r="L27" s="21"/>
      <c r="M27" s="12">
        <v>5</v>
      </c>
      <c r="N27" s="12"/>
      <c r="O27" s="12">
        <v>5</v>
      </c>
      <c r="P27" s="12"/>
      <c r="Q27" s="12">
        <f t="shared" si="5"/>
        <v>0.05102040816326531</v>
      </c>
      <c r="R27" s="12">
        <f t="shared" si="6"/>
        <v>-4.292781749227846</v>
      </c>
      <c r="S27" s="12">
        <f t="shared" si="7"/>
        <v>-0.21901947700142071</v>
      </c>
    </row>
    <row r="28" spans="1:19" ht="15.75">
      <c r="A28" s="11" t="s">
        <v>44</v>
      </c>
      <c r="B28" s="20" t="s">
        <v>32</v>
      </c>
      <c r="C28" s="12">
        <v>13</v>
      </c>
      <c r="D28" s="12"/>
      <c r="E28" s="21"/>
      <c r="F28" s="12"/>
      <c r="G28" s="12">
        <v>13</v>
      </c>
      <c r="H28" s="21"/>
      <c r="I28" s="9"/>
      <c r="J28" s="12">
        <v>13</v>
      </c>
      <c r="K28" s="12"/>
      <c r="L28" s="12"/>
      <c r="M28" s="12">
        <v>13</v>
      </c>
      <c r="N28" s="12"/>
      <c r="O28" s="12">
        <v>13</v>
      </c>
      <c r="P28" s="21"/>
      <c r="Q28" s="12">
        <f t="shared" si="5"/>
        <v>0.1326530612244898</v>
      </c>
      <c r="R28" s="12">
        <f t="shared" si="6"/>
        <v>-2.914270125974116</v>
      </c>
      <c r="S28" s="12">
        <f t="shared" si="7"/>
        <v>-0.38658685344554605</v>
      </c>
    </row>
    <row r="29" spans="1:19" ht="15.75">
      <c r="A29" s="11" t="s">
        <v>33</v>
      </c>
      <c r="B29" s="20" t="s">
        <v>34</v>
      </c>
      <c r="C29" s="12">
        <v>25</v>
      </c>
      <c r="D29" s="12"/>
      <c r="E29" s="21"/>
      <c r="F29" s="12"/>
      <c r="G29" s="12">
        <v>25</v>
      </c>
      <c r="H29" s="21"/>
      <c r="I29" s="12"/>
      <c r="J29" s="12">
        <v>25</v>
      </c>
      <c r="K29" s="12"/>
      <c r="L29" s="12"/>
      <c r="M29" s="12">
        <v>25</v>
      </c>
      <c r="N29" s="12"/>
      <c r="O29" s="12">
        <v>25</v>
      </c>
      <c r="P29" s="12"/>
      <c r="Q29" s="12">
        <f t="shared" si="5"/>
        <v>0.25510204081632654</v>
      </c>
      <c r="R29" s="12">
        <f t="shared" si="6"/>
        <v>-1.9708536543404835</v>
      </c>
      <c r="S29" s="12">
        <f t="shared" si="7"/>
        <v>-0.5027687893725723</v>
      </c>
    </row>
    <row r="30" spans="1:19" ht="15.75">
      <c r="A30" s="11" t="s">
        <v>35</v>
      </c>
      <c r="B30" s="24" t="s">
        <v>36</v>
      </c>
      <c r="C30" s="12">
        <v>29</v>
      </c>
      <c r="D30" s="12"/>
      <c r="E30" s="21"/>
      <c r="F30" s="12"/>
      <c r="G30" s="12">
        <v>29</v>
      </c>
      <c r="H30" s="21"/>
      <c r="I30" s="12"/>
      <c r="J30" s="12">
        <v>29</v>
      </c>
      <c r="K30" s="12"/>
      <c r="L30" s="12"/>
      <c r="M30" s="12">
        <v>29</v>
      </c>
      <c r="N30" s="12"/>
      <c r="O30" s="12">
        <v>29</v>
      </c>
      <c r="P30" s="12"/>
      <c r="Q30" s="12">
        <f t="shared" si="5"/>
        <v>0.29591836734693877</v>
      </c>
      <c r="R30" s="12">
        <f>LOG(Q30,2)</f>
        <v>-1.7567288489876363</v>
      </c>
      <c r="S30" s="12">
        <f>Q30*R30</f>
        <v>-0.5198483328636883</v>
      </c>
    </row>
    <row r="31" spans="1:19" ht="15.75">
      <c r="A31" s="11" t="s">
        <v>45</v>
      </c>
      <c r="B31" s="24" t="s">
        <v>46</v>
      </c>
      <c r="C31" s="12">
        <v>8</v>
      </c>
      <c r="D31" s="12"/>
      <c r="E31" s="12">
        <v>8</v>
      </c>
      <c r="F31" s="12"/>
      <c r="G31" s="12"/>
      <c r="H31" s="21"/>
      <c r="I31" s="12">
        <v>8</v>
      </c>
      <c r="J31" s="12"/>
      <c r="K31" s="12"/>
      <c r="L31" s="12"/>
      <c r="M31" s="12">
        <v>8</v>
      </c>
      <c r="N31" s="21"/>
      <c r="O31" s="21"/>
      <c r="P31" s="12">
        <v>8</v>
      </c>
      <c r="Q31" s="12">
        <f t="shared" si="5"/>
        <v>0.08163265306122448</v>
      </c>
      <c r="R31" s="12">
        <f>LOG(Q31,2)</f>
        <v>-3.6147098441152083</v>
      </c>
      <c r="S31" s="12">
        <f>Q31*R31</f>
        <v>-0.29507835462164966</v>
      </c>
    </row>
    <row r="32" spans="1:19" ht="15.75">
      <c r="A32" s="10" t="s">
        <v>19</v>
      </c>
      <c r="B32" s="23" t="s">
        <v>20</v>
      </c>
      <c r="C32" s="12">
        <v>6</v>
      </c>
      <c r="D32" s="12">
        <v>6</v>
      </c>
      <c r="E32" s="22"/>
      <c r="F32" s="22"/>
      <c r="G32" s="22"/>
      <c r="H32" s="21"/>
      <c r="I32" s="22"/>
      <c r="J32" s="22"/>
      <c r="K32" s="12">
        <v>6</v>
      </c>
      <c r="L32" s="12">
        <v>6</v>
      </c>
      <c r="M32" s="22"/>
      <c r="N32" s="21"/>
      <c r="O32" s="12">
        <v>6</v>
      </c>
      <c r="P32" s="22"/>
      <c r="Q32" s="12">
        <f t="shared" si="5"/>
        <v>0.061224489795918366</v>
      </c>
      <c r="R32" s="22">
        <f>LOG(Q32,2)</f>
        <v>-4.029747343394052</v>
      </c>
      <c r="S32" s="22">
        <f>Q32*R32</f>
        <v>-0.2467192251057583</v>
      </c>
    </row>
    <row r="33" spans="1:20" ht="15.75">
      <c r="A33" s="11" t="s">
        <v>47</v>
      </c>
      <c r="B33" s="24" t="s">
        <v>48</v>
      </c>
      <c r="C33" s="12">
        <v>13</v>
      </c>
      <c r="D33" s="12"/>
      <c r="F33" s="12">
        <v>13</v>
      </c>
      <c r="G33" s="12"/>
      <c r="H33" s="12">
        <v>13</v>
      </c>
      <c r="J33" s="12"/>
      <c r="K33" s="12"/>
      <c r="L33" s="12">
        <v>13</v>
      </c>
      <c r="M33" s="12"/>
      <c r="N33" s="12"/>
      <c r="O33" s="12">
        <v>13</v>
      </c>
      <c r="P33" s="12"/>
      <c r="Q33" s="12">
        <f t="shared" si="5"/>
        <v>0.1326530612244898</v>
      </c>
      <c r="R33" s="12">
        <f>LOG(Q33,2)</f>
        <v>-2.914270125974116</v>
      </c>
      <c r="S33" s="12">
        <f>Q33*R33</f>
        <v>-0.38658685344554605</v>
      </c>
      <c r="T33" s="3"/>
    </row>
    <row r="34" spans="1:19" ht="15.75">
      <c r="A34" s="45" t="s">
        <v>37</v>
      </c>
      <c r="B34" s="45"/>
      <c r="C34" s="12">
        <f>SUM(C23:C31)</f>
        <v>98</v>
      </c>
      <c r="D34" s="12">
        <f>SUM(D23:D33)</f>
        <v>12</v>
      </c>
      <c r="E34" s="12">
        <f aca="true" t="shared" si="8" ref="E34:P34">SUM(E23:E33)</f>
        <v>25</v>
      </c>
      <c r="F34" s="12">
        <f t="shared" si="8"/>
        <v>13</v>
      </c>
      <c r="G34" s="12">
        <f t="shared" si="8"/>
        <v>67</v>
      </c>
      <c r="H34" s="12">
        <f t="shared" si="8"/>
        <v>13</v>
      </c>
      <c r="I34" s="12">
        <f t="shared" si="8"/>
        <v>10</v>
      </c>
      <c r="J34" s="12">
        <f t="shared" si="8"/>
        <v>79</v>
      </c>
      <c r="K34" s="12">
        <f t="shared" si="8"/>
        <v>15</v>
      </c>
      <c r="L34" s="12">
        <f t="shared" si="8"/>
        <v>21</v>
      </c>
      <c r="M34" s="12">
        <f t="shared" si="8"/>
        <v>96</v>
      </c>
      <c r="N34" s="12">
        <f t="shared" si="8"/>
        <v>0</v>
      </c>
      <c r="O34" s="12">
        <f t="shared" si="8"/>
        <v>109</v>
      </c>
      <c r="P34" s="12">
        <f t="shared" si="8"/>
        <v>8</v>
      </c>
      <c r="Q34" s="49" t="s">
        <v>126</v>
      </c>
      <c r="R34" s="49"/>
      <c r="S34" s="12">
        <f>SUM(S23:S31)</f>
        <v>-2.7105327280516125</v>
      </c>
    </row>
    <row r="35" spans="1:19" ht="15.75">
      <c r="A35" s="45" t="s">
        <v>38</v>
      </c>
      <c r="B35" s="45"/>
      <c r="C35" s="45"/>
      <c r="D35" s="12">
        <f>D34/98</f>
        <v>0.12244897959183673</v>
      </c>
      <c r="E35" s="12">
        <f aca="true" t="shared" si="9" ref="E35:P35">E34/98</f>
        <v>0.25510204081632654</v>
      </c>
      <c r="F35" s="12">
        <f t="shared" si="9"/>
        <v>0.1326530612244898</v>
      </c>
      <c r="G35" s="12">
        <f t="shared" si="9"/>
        <v>0.6836734693877551</v>
      </c>
      <c r="H35" s="12">
        <f t="shared" si="9"/>
        <v>0.1326530612244898</v>
      </c>
      <c r="I35" s="12">
        <f t="shared" si="9"/>
        <v>0.10204081632653061</v>
      </c>
      <c r="J35" s="12">
        <f t="shared" si="9"/>
        <v>0.8061224489795918</v>
      </c>
      <c r="K35" s="12">
        <f t="shared" si="9"/>
        <v>0.15306122448979592</v>
      </c>
      <c r="L35" s="12">
        <f t="shared" si="9"/>
        <v>0.21428571428571427</v>
      </c>
      <c r="M35" s="12">
        <f t="shared" si="9"/>
        <v>0.9795918367346939</v>
      </c>
      <c r="N35" s="12">
        <f t="shared" si="9"/>
        <v>0</v>
      </c>
      <c r="O35" s="12">
        <f t="shared" si="9"/>
        <v>1.1122448979591837</v>
      </c>
      <c r="P35" s="12">
        <f t="shared" si="9"/>
        <v>0.08163265306122448</v>
      </c>
      <c r="Q35" s="47">
        <v>2.71</v>
      </c>
      <c r="R35" s="48"/>
      <c r="S35" s="12"/>
    </row>
    <row r="38" spans="1:19" ht="15.75">
      <c r="A38" s="53" t="s">
        <v>74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5"/>
      <c r="Q38" s="46" t="s">
        <v>135</v>
      </c>
      <c r="R38" s="46"/>
      <c r="S38" s="46"/>
    </row>
    <row r="39" spans="1:19" ht="15.75">
      <c r="A39" s="50" t="s">
        <v>0</v>
      </c>
      <c r="B39" s="50" t="s">
        <v>1</v>
      </c>
      <c r="C39" s="50" t="s">
        <v>2</v>
      </c>
      <c r="D39" s="49" t="s">
        <v>3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6"/>
      <c r="R39" s="46"/>
      <c r="S39" s="46"/>
    </row>
    <row r="40" spans="1:19" ht="15.75">
      <c r="A40" s="51"/>
      <c r="B40" s="51"/>
      <c r="C40" s="51"/>
      <c r="D40" s="49" t="s">
        <v>137</v>
      </c>
      <c r="E40" s="49"/>
      <c r="F40" s="49"/>
      <c r="G40" s="49"/>
      <c r="H40" s="49" t="s">
        <v>138</v>
      </c>
      <c r="I40" s="49"/>
      <c r="J40" s="49"/>
      <c r="K40" s="49"/>
      <c r="L40" s="49"/>
      <c r="M40" s="49"/>
      <c r="N40" s="49"/>
      <c r="O40" s="49" t="s">
        <v>139</v>
      </c>
      <c r="P40" s="49"/>
      <c r="Q40" s="46"/>
      <c r="R40" s="46"/>
      <c r="S40" s="46"/>
    </row>
    <row r="41" spans="1:19" ht="104.25">
      <c r="A41" s="52"/>
      <c r="B41" s="52"/>
      <c r="C41" s="52"/>
      <c r="D41" s="17" t="s">
        <v>4</v>
      </c>
      <c r="E41" s="18" t="s">
        <v>5</v>
      </c>
      <c r="F41" s="18" t="s">
        <v>6</v>
      </c>
      <c r="G41" s="18" t="s">
        <v>7</v>
      </c>
      <c r="H41" s="18" t="s">
        <v>8</v>
      </c>
      <c r="I41" s="18" t="s">
        <v>9</v>
      </c>
      <c r="J41" s="18" t="s">
        <v>10</v>
      </c>
      <c r="K41" s="18" t="s">
        <v>11</v>
      </c>
      <c r="L41" s="18" t="s">
        <v>12</v>
      </c>
      <c r="M41" s="18" t="s">
        <v>13</v>
      </c>
      <c r="N41" s="18" t="s">
        <v>14</v>
      </c>
      <c r="O41" s="18" t="s">
        <v>15</v>
      </c>
      <c r="P41" s="18" t="s">
        <v>16</v>
      </c>
      <c r="Q41" s="39" t="s">
        <v>38</v>
      </c>
      <c r="R41" s="39" t="s">
        <v>125</v>
      </c>
      <c r="S41" s="19" t="s">
        <v>136</v>
      </c>
    </row>
    <row r="42" spans="1:20" ht="15.75">
      <c r="A42" s="11" t="s">
        <v>49</v>
      </c>
      <c r="B42" s="20" t="s">
        <v>50</v>
      </c>
      <c r="C42" s="12">
        <v>2</v>
      </c>
      <c r="D42" s="12">
        <v>2</v>
      </c>
      <c r="E42" s="21"/>
      <c r="F42" s="12"/>
      <c r="G42" s="12"/>
      <c r="H42" s="12">
        <v>2</v>
      </c>
      <c r="I42" s="21"/>
      <c r="J42" s="12"/>
      <c r="K42" s="21"/>
      <c r="L42" s="12">
        <v>2</v>
      </c>
      <c r="M42" s="12"/>
      <c r="N42" s="12"/>
      <c r="O42" s="12">
        <v>2</v>
      </c>
      <c r="P42" s="21"/>
      <c r="Q42" s="12">
        <f>C42/175</f>
        <v>0.011428571428571429</v>
      </c>
      <c r="R42" s="12">
        <f>LOG(Q42,2)</f>
        <v>-6.45121111183233</v>
      </c>
      <c r="S42" s="12">
        <f>Q42*R42</f>
        <v>-0.07372812699236948</v>
      </c>
      <c r="T42" s="4"/>
    </row>
    <row r="43" spans="1:20" ht="15.75">
      <c r="A43" s="11" t="s">
        <v>23</v>
      </c>
      <c r="B43" s="24" t="s">
        <v>24</v>
      </c>
      <c r="C43" s="12">
        <v>6</v>
      </c>
      <c r="D43" s="12">
        <v>6</v>
      </c>
      <c r="E43" s="12"/>
      <c r="F43" s="21"/>
      <c r="G43" s="12"/>
      <c r="H43" s="21"/>
      <c r="I43" s="12"/>
      <c r="J43" s="12">
        <v>6</v>
      </c>
      <c r="K43" s="12"/>
      <c r="L43" s="21"/>
      <c r="M43" s="12">
        <v>6</v>
      </c>
      <c r="N43" s="12"/>
      <c r="O43" s="21"/>
      <c r="P43" s="12">
        <v>6</v>
      </c>
      <c r="Q43" s="12">
        <f aca="true" t="shared" si="10" ref="Q43:Q60">C43/175</f>
        <v>0.03428571428571429</v>
      </c>
      <c r="R43" s="12">
        <f aca="true" t="shared" si="11" ref="R43:R60">LOG(Q43,2)</f>
        <v>-4.866248611111173</v>
      </c>
      <c r="S43" s="12">
        <f aca="true" t="shared" si="12" ref="S43:S60">Q43*R43</f>
        <v>-0.16684280952381164</v>
      </c>
      <c r="T43" s="2"/>
    </row>
    <row r="44" spans="1:20" ht="15.75">
      <c r="A44" s="11" t="s">
        <v>40</v>
      </c>
      <c r="B44" s="24" t="s">
        <v>41</v>
      </c>
      <c r="C44" s="12">
        <v>6</v>
      </c>
      <c r="D44" s="12"/>
      <c r="E44" s="12">
        <v>6</v>
      </c>
      <c r="F44" s="12"/>
      <c r="G44" s="12"/>
      <c r="H44" s="21"/>
      <c r="I44" s="12">
        <v>6</v>
      </c>
      <c r="J44" s="12"/>
      <c r="K44" s="12"/>
      <c r="L44" s="12">
        <v>6</v>
      </c>
      <c r="M44" s="12"/>
      <c r="N44" s="12"/>
      <c r="O44" s="21"/>
      <c r="P44" s="12">
        <v>6</v>
      </c>
      <c r="Q44" s="12">
        <f t="shared" si="10"/>
        <v>0.03428571428571429</v>
      </c>
      <c r="R44" s="12">
        <f t="shared" si="11"/>
        <v>-4.866248611111173</v>
      </c>
      <c r="S44" s="12">
        <f t="shared" si="12"/>
        <v>-0.16684280952381164</v>
      </c>
      <c r="T44" s="2"/>
    </row>
    <row r="45" spans="1:20" ht="15.75">
      <c r="A45" s="11" t="s">
        <v>51</v>
      </c>
      <c r="B45" s="24" t="s">
        <v>52</v>
      </c>
      <c r="C45" s="12">
        <v>8</v>
      </c>
      <c r="D45" s="12"/>
      <c r="E45" s="12">
        <v>8</v>
      </c>
      <c r="F45" s="12"/>
      <c r="G45" s="12"/>
      <c r="H45" s="21"/>
      <c r="I45" s="12">
        <v>8</v>
      </c>
      <c r="J45" s="12"/>
      <c r="K45" s="12"/>
      <c r="L45" s="12">
        <v>8</v>
      </c>
      <c r="M45" s="12"/>
      <c r="N45" s="12"/>
      <c r="O45" s="21"/>
      <c r="P45" s="12">
        <v>8</v>
      </c>
      <c r="Q45" s="12">
        <f t="shared" si="10"/>
        <v>0.045714285714285714</v>
      </c>
      <c r="R45" s="12">
        <f t="shared" si="11"/>
        <v>-4.451211111832329</v>
      </c>
      <c r="S45" s="12">
        <f t="shared" si="12"/>
        <v>-0.20348393654090646</v>
      </c>
      <c r="T45" s="2"/>
    </row>
    <row r="46" spans="1:20" ht="15.75">
      <c r="A46" s="8" t="s">
        <v>42</v>
      </c>
      <c r="B46" s="20" t="s">
        <v>43</v>
      </c>
      <c r="C46" s="12">
        <v>5</v>
      </c>
      <c r="D46" s="12"/>
      <c r="E46" s="12">
        <v>5</v>
      </c>
      <c r="F46" s="12"/>
      <c r="G46" s="12"/>
      <c r="H46" s="21"/>
      <c r="I46" s="12"/>
      <c r="J46" s="12">
        <v>5</v>
      </c>
      <c r="K46" s="12"/>
      <c r="L46" s="12"/>
      <c r="M46" s="12">
        <v>5</v>
      </c>
      <c r="N46" s="21"/>
      <c r="O46" s="12">
        <v>5</v>
      </c>
      <c r="P46" s="12"/>
      <c r="Q46" s="12">
        <f t="shared" si="10"/>
        <v>0.02857142857142857</v>
      </c>
      <c r="R46" s="12">
        <f t="shared" si="11"/>
        <v>-5.129283016944966</v>
      </c>
      <c r="S46" s="12">
        <f t="shared" si="12"/>
        <v>-0.14655094334128474</v>
      </c>
      <c r="T46" s="2"/>
    </row>
    <row r="47" spans="1:20" ht="15.75">
      <c r="A47" s="8" t="s">
        <v>53</v>
      </c>
      <c r="B47" s="20" t="s">
        <v>54</v>
      </c>
      <c r="C47" s="12">
        <v>14</v>
      </c>
      <c r="D47" s="12"/>
      <c r="E47" s="12"/>
      <c r="F47" s="12">
        <v>14</v>
      </c>
      <c r="G47" s="12"/>
      <c r="H47" s="12">
        <v>14</v>
      </c>
      <c r="I47" s="12"/>
      <c r="J47" s="12"/>
      <c r="K47" s="12"/>
      <c r="L47" s="12">
        <v>14</v>
      </c>
      <c r="M47" s="12"/>
      <c r="N47" s="12"/>
      <c r="O47" s="12">
        <v>14</v>
      </c>
      <c r="P47" s="12"/>
      <c r="Q47" s="12">
        <f t="shared" si="10"/>
        <v>0.08</v>
      </c>
      <c r="R47" s="12">
        <f t="shared" si="11"/>
        <v>-3.6438561897747253</v>
      </c>
      <c r="S47" s="12">
        <f t="shared" si="12"/>
        <v>-0.291508495181978</v>
      </c>
      <c r="T47" s="2"/>
    </row>
    <row r="48" spans="1:20" ht="15.75">
      <c r="A48" s="11" t="s">
        <v>47</v>
      </c>
      <c r="B48" s="24" t="s">
        <v>48</v>
      </c>
      <c r="C48" s="12">
        <v>15</v>
      </c>
      <c r="D48" s="12"/>
      <c r="E48" s="12"/>
      <c r="F48" s="12">
        <v>15</v>
      </c>
      <c r="G48" s="12"/>
      <c r="H48" s="12">
        <v>15</v>
      </c>
      <c r="I48" s="12"/>
      <c r="J48" s="12"/>
      <c r="K48" s="12"/>
      <c r="L48" s="12">
        <v>15</v>
      </c>
      <c r="M48" s="12"/>
      <c r="N48" s="12"/>
      <c r="O48" s="12">
        <v>15</v>
      </c>
      <c r="P48" s="12"/>
      <c r="Q48" s="12">
        <f t="shared" si="10"/>
        <v>0.08571428571428572</v>
      </c>
      <c r="R48" s="12">
        <f t="shared" si="11"/>
        <v>-3.5443205162238103</v>
      </c>
      <c r="S48" s="12">
        <f t="shared" si="12"/>
        <v>-0.30379890139061233</v>
      </c>
      <c r="T48" s="2"/>
    </row>
    <row r="49" spans="1:20" ht="15.75">
      <c r="A49" s="11" t="s">
        <v>55</v>
      </c>
      <c r="B49" s="20" t="s">
        <v>56</v>
      </c>
      <c r="C49" s="12">
        <v>7</v>
      </c>
      <c r="D49" s="12"/>
      <c r="E49" s="12">
        <v>7</v>
      </c>
      <c r="F49" s="12"/>
      <c r="G49" s="12"/>
      <c r="H49" s="21"/>
      <c r="I49" s="12">
        <v>7</v>
      </c>
      <c r="J49" s="12"/>
      <c r="K49" s="12"/>
      <c r="L49" s="12">
        <v>7</v>
      </c>
      <c r="M49" s="12"/>
      <c r="N49" s="21"/>
      <c r="O49" s="21"/>
      <c r="P49" s="12">
        <v>7</v>
      </c>
      <c r="Q49" s="12">
        <f t="shared" si="10"/>
        <v>0.04</v>
      </c>
      <c r="R49" s="12">
        <f t="shared" si="11"/>
        <v>-4.643856189774724</v>
      </c>
      <c r="S49" s="12">
        <f t="shared" si="12"/>
        <v>-0.185754247590989</v>
      </c>
      <c r="T49" s="2"/>
    </row>
    <row r="50" spans="1:20" ht="15.75">
      <c r="A50" s="11" t="s">
        <v>57</v>
      </c>
      <c r="B50" s="24" t="s">
        <v>58</v>
      </c>
      <c r="C50" s="12">
        <v>13</v>
      </c>
      <c r="D50" s="12"/>
      <c r="E50" s="12">
        <v>13</v>
      </c>
      <c r="F50" s="12"/>
      <c r="G50" s="12"/>
      <c r="H50" s="21"/>
      <c r="I50" s="12">
        <v>13</v>
      </c>
      <c r="J50" s="12"/>
      <c r="K50" s="12"/>
      <c r="L50" s="12"/>
      <c r="M50" s="12">
        <v>13</v>
      </c>
      <c r="N50" s="21"/>
      <c r="O50" s="21"/>
      <c r="P50" s="12">
        <v>13</v>
      </c>
      <c r="Q50" s="12">
        <f t="shared" si="10"/>
        <v>0.07428571428571429</v>
      </c>
      <c r="R50" s="12">
        <f t="shared" si="11"/>
        <v>-3.750771393691237</v>
      </c>
      <c r="S50" s="12">
        <f t="shared" si="12"/>
        <v>-0.2786287321027776</v>
      </c>
      <c r="T50" s="2"/>
    </row>
    <row r="51" spans="1:20" ht="15.75">
      <c r="A51" s="11" t="s">
        <v>59</v>
      </c>
      <c r="B51" s="20" t="s">
        <v>60</v>
      </c>
      <c r="C51" s="12">
        <v>7</v>
      </c>
      <c r="D51" s="12"/>
      <c r="E51" s="12">
        <v>7</v>
      </c>
      <c r="F51" s="21"/>
      <c r="G51" s="12"/>
      <c r="H51" s="21"/>
      <c r="I51" s="12">
        <v>7</v>
      </c>
      <c r="J51" s="12"/>
      <c r="K51" s="12"/>
      <c r="L51" s="21"/>
      <c r="M51" s="12">
        <v>7</v>
      </c>
      <c r="N51" s="12"/>
      <c r="O51" s="12">
        <v>7</v>
      </c>
      <c r="P51" s="12"/>
      <c r="Q51" s="12">
        <f t="shared" si="10"/>
        <v>0.04</v>
      </c>
      <c r="R51" s="12">
        <f t="shared" si="11"/>
        <v>-4.643856189774724</v>
      </c>
      <c r="S51" s="12">
        <f t="shared" si="12"/>
        <v>-0.185754247590989</v>
      </c>
      <c r="T51" s="2"/>
    </row>
    <row r="52" spans="1:20" ht="15.75">
      <c r="A52" s="8" t="s">
        <v>61</v>
      </c>
      <c r="B52" s="20" t="s">
        <v>62</v>
      </c>
      <c r="C52" s="12">
        <v>3</v>
      </c>
      <c r="D52" s="12"/>
      <c r="E52" s="12">
        <v>3</v>
      </c>
      <c r="F52" s="21"/>
      <c r="G52" s="12"/>
      <c r="H52" s="21"/>
      <c r="I52" s="12">
        <v>3</v>
      </c>
      <c r="J52" s="12"/>
      <c r="K52" s="12"/>
      <c r="L52" s="12">
        <v>3</v>
      </c>
      <c r="M52" s="12"/>
      <c r="N52" s="12"/>
      <c r="O52" s="12">
        <v>3</v>
      </c>
      <c r="P52" s="12"/>
      <c r="Q52" s="12">
        <f t="shared" si="10"/>
        <v>0.017142857142857144</v>
      </c>
      <c r="R52" s="12">
        <f t="shared" si="11"/>
        <v>-5.866248611111173</v>
      </c>
      <c r="S52" s="12">
        <f t="shared" si="12"/>
        <v>-0.10056426190476297</v>
      </c>
      <c r="T52" s="2"/>
    </row>
    <row r="53" spans="1:20" ht="15.75">
      <c r="A53" s="11" t="s">
        <v>63</v>
      </c>
      <c r="B53" s="24" t="s">
        <v>64</v>
      </c>
      <c r="C53" s="12">
        <v>14</v>
      </c>
      <c r="D53" s="12"/>
      <c r="E53" s="12">
        <v>14</v>
      </c>
      <c r="F53" s="12"/>
      <c r="G53" s="12"/>
      <c r="H53" s="12"/>
      <c r="I53" s="21"/>
      <c r="J53" s="21"/>
      <c r="K53" s="12">
        <v>14</v>
      </c>
      <c r="L53" s="12"/>
      <c r="M53" s="12"/>
      <c r="N53" s="12">
        <v>14</v>
      </c>
      <c r="O53" s="21"/>
      <c r="P53" s="12">
        <v>14</v>
      </c>
      <c r="Q53" s="12">
        <f t="shared" si="10"/>
        <v>0.08</v>
      </c>
      <c r="R53" s="12">
        <f t="shared" si="11"/>
        <v>-3.6438561897747253</v>
      </c>
      <c r="S53" s="12">
        <f t="shared" si="12"/>
        <v>-0.291508495181978</v>
      </c>
      <c r="T53" s="2"/>
    </row>
    <row r="54" spans="1:20" ht="15.75">
      <c r="A54" s="11" t="s">
        <v>65</v>
      </c>
      <c r="B54" s="20" t="s">
        <v>66</v>
      </c>
      <c r="C54" s="12">
        <v>9</v>
      </c>
      <c r="D54" s="12"/>
      <c r="E54" s="12">
        <v>9</v>
      </c>
      <c r="F54" s="12"/>
      <c r="G54" s="12"/>
      <c r="H54" s="12"/>
      <c r="I54" s="12">
        <v>9</v>
      </c>
      <c r="J54" s="12"/>
      <c r="K54" s="21"/>
      <c r="L54" s="12"/>
      <c r="M54" s="12">
        <v>9</v>
      </c>
      <c r="N54" s="21"/>
      <c r="O54" s="12">
        <v>9</v>
      </c>
      <c r="P54" s="12"/>
      <c r="Q54" s="12">
        <f t="shared" si="10"/>
        <v>0.05142857142857143</v>
      </c>
      <c r="R54" s="12">
        <f t="shared" si="11"/>
        <v>-4.281286110390017</v>
      </c>
      <c r="S54" s="12">
        <f t="shared" si="12"/>
        <v>-0.22018042853434372</v>
      </c>
      <c r="T54" s="2"/>
    </row>
    <row r="55" spans="1:20" ht="15.75">
      <c r="A55" s="11" t="s">
        <v>27</v>
      </c>
      <c r="B55" s="20" t="s">
        <v>28</v>
      </c>
      <c r="C55" s="12">
        <v>3</v>
      </c>
      <c r="D55" s="12"/>
      <c r="E55" s="12"/>
      <c r="F55" s="12"/>
      <c r="G55" s="12">
        <v>3</v>
      </c>
      <c r="H55" s="12"/>
      <c r="I55" s="12">
        <v>3</v>
      </c>
      <c r="J55" s="21"/>
      <c r="K55" s="12"/>
      <c r="L55" s="21"/>
      <c r="M55" s="12">
        <v>3</v>
      </c>
      <c r="N55" s="12"/>
      <c r="O55" s="21"/>
      <c r="P55" s="12">
        <v>3</v>
      </c>
      <c r="Q55" s="12">
        <f t="shared" si="10"/>
        <v>0.017142857142857144</v>
      </c>
      <c r="R55" s="12">
        <f t="shared" si="11"/>
        <v>-5.866248611111173</v>
      </c>
      <c r="S55" s="12">
        <f t="shared" si="12"/>
        <v>-0.10056426190476297</v>
      </c>
      <c r="T55" s="2"/>
    </row>
    <row r="56" spans="1:20" ht="15.75">
      <c r="A56" s="11" t="s">
        <v>44</v>
      </c>
      <c r="B56" s="20" t="s">
        <v>32</v>
      </c>
      <c r="C56" s="12">
        <v>11</v>
      </c>
      <c r="D56" s="21"/>
      <c r="E56" s="12"/>
      <c r="F56" s="12"/>
      <c r="G56" s="12">
        <v>11</v>
      </c>
      <c r="H56" s="12"/>
      <c r="I56" s="12"/>
      <c r="J56" s="12">
        <v>11</v>
      </c>
      <c r="K56" s="21"/>
      <c r="L56" s="12"/>
      <c r="M56" s="12"/>
      <c r="N56" s="12">
        <v>11</v>
      </c>
      <c r="O56" s="12">
        <v>11</v>
      </c>
      <c r="P56" s="12"/>
      <c r="Q56" s="12">
        <f t="shared" si="10"/>
        <v>0.06285714285714286</v>
      </c>
      <c r="R56" s="12">
        <f t="shared" si="11"/>
        <v>-3.9917794931950312</v>
      </c>
      <c r="S56" s="12">
        <f t="shared" si="12"/>
        <v>-0.25091185385797343</v>
      </c>
      <c r="T56" s="2"/>
    </row>
    <row r="57" spans="1:20" ht="15.75">
      <c r="A57" s="11" t="s">
        <v>33</v>
      </c>
      <c r="B57" s="20" t="s">
        <v>34</v>
      </c>
      <c r="C57" s="12">
        <v>17</v>
      </c>
      <c r="D57" s="12"/>
      <c r="E57" s="12"/>
      <c r="F57" s="12"/>
      <c r="G57" s="12">
        <v>17</v>
      </c>
      <c r="H57" s="12"/>
      <c r="I57" s="12"/>
      <c r="J57" s="12">
        <v>17</v>
      </c>
      <c r="K57" s="12"/>
      <c r="L57" s="12"/>
      <c r="M57" s="12"/>
      <c r="N57" s="12">
        <v>17</v>
      </c>
      <c r="O57" s="12">
        <v>17</v>
      </c>
      <c r="P57" s="12"/>
      <c r="Q57" s="12">
        <f t="shared" si="10"/>
        <v>0.09714285714285714</v>
      </c>
      <c r="R57" s="12">
        <f t="shared" si="11"/>
        <v>-3.3637482705819894</v>
      </c>
      <c r="S57" s="12">
        <f t="shared" si="12"/>
        <v>-0.32676411771367897</v>
      </c>
      <c r="T57" s="2"/>
    </row>
    <row r="58" spans="1:20" ht="15.75">
      <c r="A58" s="11" t="s">
        <v>67</v>
      </c>
      <c r="B58" s="24" t="s">
        <v>68</v>
      </c>
      <c r="C58" s="12">
        <v>8</v>
      </c>
      <c r="D58" s="12"/>
      <c r="E58" s="12"/>
      <c r="F58" s="12">
        <v>8</v>
      </c>
      <c r="G58" s="12"/>
      <c r="H58" s="12">
        <v>8</v>
      </c>
      <c r="I58" s="12"/>
      <c r="J58" s="12"/>
      <c r="K58" s="12"/>
      <c r="L58" s="12"/>
      <c r="M58" s="12"/>
      <c r="N58" s="12">
        <v>8</v>
      </c>
      <c r="O58" s="12">
        <v>8</v>
      </c>
      <c r="P58" s="12"/>
      <c r="Q58" s="12">
        <f t="shared" si="10"/>
        <v>0.045714285714285714</v>
      </c>
      <c r="R58" s="12">
        <f t="shared" si="11"/>
        <v>-4.451211111832329</v>
      </c>
      <c r="S58" s="12">
        <f t="shared" si="12"/>
        <v>-0.20348393654090646</v>
      </c>
      <c r="T58" s="2"/>
    </row>
    <row r="59" spans="1:20" ht="15.75">
      <c r="A59" s="11" t="s">
        <v>45</v>
      </c>
      <c r="B59" s="24" t="s">
        <v>46</v>
      </c>
      <c r="C59" s="12">
        <v>5</v>
      </c>
      <c r="D59" s="12"/>
      <c r="E59" s="12">
        <v>5</v>
      </c>
      <c r="F59" s="12"/>
      <c r="G59" s="12"/>
      <c r="H59" s="21"/>
      <c r="I59" s="12">
        <v>5</v>
      </c>
      <c r="J59" s="12"/>
      <c r="K59" s="12"/>
      <c r="L59" s="21"/>
      <c r="M59" s="12">
        <v>5</v>
      </c>
      <c r="N59" s="12"/>
      <c r="O59" s="12"/>
      <c r="P59" s="12">
        <v>5</v>
      </c>
      <c r="Q59" s="12">
        <f t="shared" si="10"/>
        <v>0.02857142857142857</v>
      </c>
      <c r="R59" s="12">
        <f t="shared" si="11"/>
        <v>-5.129283016944966</v>
      </c>
      <c r="S59" s="12">
        <f t="shared" si="12"/>
        <v>-0.14655094334128474</v>
      </c>
      <c r="T59" s="2"/>
    </row>
    <row r="60" spans="1:20" ht="15.75">
      <c r="A60" s="11" t="s">
        <v>35</v>
      </c>
      <c r="B60" s="24" t="s">
        <v>36</v>
      </c>
      <c r="C60" s="12">
        <v>22</v>
      </c>
      <c r="D60" s="12"/>
      <c r="E60" s="12"/>
      <c r="F60" s="12"/>
      <c r="G60" s="12">
        <v>22</v>
      </c>
      <c r="H60" s="12"/>
      <c r="I60" s="12"/>
      <c r="J60" s="12">
        <v>22</v>
      </c>
      <c r="K60" s="12"/>
      <c r="L60" s="12">
        <v>22</v>
      </c>
      <c r="M60" s="12"/>
      <c r="N60" s="12"/>
      <c r="O60" s="12">
        <v>22</v>
      </c>
      <c r="P60" s="12"/>
      <c r="Q60" s="12">
        <f t="shared" si="10"/>
        <v>0.12571428571428572</v>
      </c>
      <c r="R60" s="12">
        <f t="shared" si="11"/>
        <v>-2.9917794931950312</v>
      </c>
      <c r="S60" s="12">
        <f t="shared" si="12"/>
        <v>-0.3761094220016611</v>
      </c>
      <c r="T60" s="2"/>
    </row>
    <row r="61" spans="1:20" ht="15.75">
      <c r="A61" s="45" t="s">
        <v>37</v>
      </c>
      <c r="B61" s="45"/>
      <c r="C61" s="12">
        <f aca="true" t="shared" si="13" ref="C61:P61">SUM(C42:C60)</f>
        <v>175</v>
      </c>
      <c r="D61" s="12">
        <f t="shared" si="13"/>
        <v>8</v>
      </c>
      <c r="E61" s="12">
        <f t="shared" si="13"/>
        <v>77</v>
      </c>
      <c r="F61" s="12">
        <f t="shared" si="13"/>
        <v>37</v>
      </c>
      <c r="G61" s="12">
        <f t="shared" si="13"/>
        <v>53</v>
      </c>
      <c r="H61" s="12">
        <f t="shared" si="13"/>
        <v>39</v>
      </c>
      <c r="I61" s="12">
        <f t="shared" si="13"/>
        <v>61</v>
      </c>
      <c r="J61" s="12">
        <f t="shared" si="13"/>
        <v>61</v>
      </c>
      <c r="K61" s="12">
        <f t="shared" si="13"/>
        <v>14</v>
      </c>
      <c r="L61" s="12">
        <f t="shared" si="13"/>
        <v>77</v>
      </c>
      <c r="M61" s="12">
        <f t="shared" si="13"/>
        <v>48</v>
      </c>
      <c r="N61" s="12">
        <f t="shared" si="13"/>
        <v>50</v>
      </c>
      <c r="O61" s="12">
        <f t="shared" si="13"/>
        <v>113</v>
      </c>
      <c r="P61" s="12">
        <f t="shared" si="13"/>
        <v>62</v>
      </c>
      <c r="Q61" s="49" t="s">
        <v>126</v>
      </c>
      <c r="R61" s="49"/>
      <c r="S61" s="9">
        <f>SUM(S42:S60)</f>
        <v>-4.019530970760882</v>
      </c>
      <c r="T61" s="2"/>
    </row>
    <row r="62" spans="1:20" ht="15.75">
      <c r="A62" s="45" t="s">
        <v>38</v>
      </c>
      <c r="B62" s="45"/>
      <c r="C62" s="45"/>
      <c r="D62" s="12">
        <f>D61/175</f>
        <v>0.045714285714285714</v>
      </c>
      <c r="E62" s="12">
        <f aca="true" t="shared" si="14" ref="E62:P62">E61/175</f>
        <v>0.44</v>
      </c>
      <c r="F62" s="12">
        <f t="shared" si="14"/>
        <v>0.21142857142857144</v>
      </c>
      <c r="G62" s="12">
        <f t="shared" si="14"/>
        <v>0.3028571428571429</v>
      </c>
      <c r="H62" s="12">
        <f t="shared" si="14"/>
        <v>0.22285714285714286</v>
      </c>
      <c r="I62" s="12">
        <f t="shared" si="14"/>
        <v>0.3485714285714286</v>
      </c>
      <c r="J62" s="12">
        <f t="shared" si="14"/>
        <v>0.3485714285714286</v>
      </c>
      <c r="K62" s="12">
        <f t="shared" si="14"/>
        <v>0.08</v>
      </c>
      <c r="L62" s="12">
        <f t="shared" si="14"/>
        <v>0.44</v>
      </c>
      <c r="M62" s="12">
        <f t="shared" si="14"/>
        <v>0.2742857142857143</v>
      </c>
      <c r="N62" s="12">
        <f t="shared" si="14"/>
        <v>0.2857142857142857</v>
      </c>
      <c r="O62" s="12">
        <f t="shared" si="14"/>
        <v>0.6457142857142857</v>
      </c>
      <c r="P62" s="12">
        <f t="shared" si="14"/>
        <v>0.35428571428571426</v>
      </c>
      <c r="Q62" s="47">
        <v>4.02</v>
      </c>
      <c r="R62" s="48"/>
      <c r="S62" s="12"/>
      <c r="T62" s="2"/>
    </row>
    <row r="63" spans="1:20" ht="15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"/>
    </row>
    <row r="65" spans="1:19" ht="15.75">
      <c r="A65" s="53" t="s">
        <v>133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5"/>
      <c r="Q65" s="46" t="s">
        <v>135</v>
      </c>
      <c r="R65" s="46"/>
      <c r="S65" s="46"/>
    </row>
    <row r="66" spans="1:19" ht="15.75">
      <c r="A66" s="50" t="s">
        <v>0</v>
      </c>
      <c r="B66" s="50" t="s">
        <v>1</v>
      </c>
      <c r="C66" s="50" t="s">
        <v>2</v>
      </c>
      <c r="D66" s="49" t="s">
        <v>3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6"/>
      <c r="R66" s="46"/>
      <c r="S66" s="46"/>
    </row>
    <row r="67" spans="1:19" ht="15.75">
      <c r="A67" s="51"/>
      <c r="B67" s="51"/>
      <c r="C67" s="51"/>
      <c r="D67" s="49" t="s">
        <v>137</v>
      </c>
      <c r="E67" s="49"/>
      <c r="F67" s="49"/>
      <c r="G67" s="49"/>
      <c r="H67" s="49" t="s">
        <v>138</v>
      </c>
      <c r="I67" s="49"/>
      <c r="J67" s="49"/>
      <c r="K67" s="49"/>
      <c r="L67" s="49"/>
      <c r="M67" s="49"/>
      <c r="N67" s="49"/>
      <c r="O67" s="49" t="s">
        <v>139</v>
      </c>
      <c r="P67" s="49"/>
      <c r="Q67" s="46"/>
      <c r="R67" s="46"/>
      <c r="S67" s="46"/>
    </row>
    <row r="68" spans="1:19" ht="104.25">
      <c r="A68" s="52"/>
      <c r="B68" s="52"/>
      <c r="C68" s="52"/>
      <c r="D68" s="17" t="s">
        <v>4</v>
      </c>
      <c r="E68" s="18" t="s">
        <v>5</v>
      </c>
      <c r="F68" s="18" t="s">
        <v>6</v>
      </c>
      <c r="G68" s="18" t="s">
        <v>7</v>
      </c>
      <c r="H68" s="18" t="s">
        <v>8</v>
      </c>
      <c r="I68" s="18" t="s">
        <v>9</v>
      </c>
      <c r="J68" s="18" t="s">
        <v>10</v>
      </c>
      <c r="K68" s="18" t="s">
        <v>11</v>
      </c>
      <c r="L68" s="18" t="s">
        <v>12</v>
      </c>
      <c r="M68" s="18" t="s">
        <v>13</v>
      </c>
      <c r="N68" s="18" t="s">
        <v>14</v>
      </c>
      <c r="O68" s="18" t="s">
        <v>15</v>
      </c>
      <c r="P68" s="18" t="s">
        <v>16</v>
      </c>
      <c r="Q68" s="39" t="s">
        <v>38</v>
      </c>
      <c r="R68" s="39" t="s">
        <v>125</v>
      </c>
      <c r="S68" s="19" t="s">
        <v>136</v>
      </c>
    </row>
    <row r="69" spans="1:19" ht="15.75">
      <c r="A69" s="11" t="s">
        <v>49</v>
      </c>
      <c r="B69" s="20" t="s">
        <v>50</v>
      </c>
      <c r="C69" s="12">
        <v>4</v>
      </c>
      <c r="D69" s="12">
        <v>4</v>
      </c>
      <c r="E69" s="21"/>
      <c r="F69" s="12"/>
      <c r="G69" s="12"/>
      <c r="H69" s="12">
        <v>4</v>
      </c>
      <c r="I69" s="21"/>
      <c r="J69" s="12"/>
      <c r="K69" s="21"/>
      <c r="L69" s="12">
        <v>4</v>
      </c>
      <c r="M69" s="12"/>
      <c r="N69" s="12"/>
      <c r="O69" s="12">
        <v>4</v>
      </c>
      <c r="P69" s="21"/>
      <c r="Q69" s="12">
        <f>C69/193</f>
        <v>0.02072538860103627</v>
      </c>
      <c r="R69" s="12">
        <f>LOG(Q69,2)</f>
        <v>-5.592457037268081</v>
      </c>
      <c r="S69" s="12">
        <f>Q69*R69</f>
        <v>-0.11590584533198095</v>
      </c>
    </row>
    <row r="70" spans="1:19" ht="15.75">
      <c r="A70" s="11" t="s">
        <v>70</v>
      </c>
      <c r="B70" s="20" t="s">
        <v>71</v>
      </c>
      <c r="C70" s="12">
        <v>3</v>
      </c>
      <c r="D70" s="12">
        <v>3</v>
      </c>
      <c r="E70" s="12"/>
      <c r="F70" s="21"/>
      <c r="G70" s="12"/>
      <c r="H70" s="12">
        <v>3</v>
      </c>
      <c r="I70" s="12"/>
      <c r="J70" s="12"/>
      <c r="K70" s="12"/>
      <c r="L70" s="12">
        <v>3</v>
      </c>
      <c r="M70" s="12"/>
      <c r="N70" s="21"/>
      <c r="O70" s="12">
        <v>3</v>
      </c>
      <c r="P70" s="12"/>
      <c r="Q70" s="12">
        <f aca="true" t="shared" si="15" ref="Q70:Q86">C70/193</f>
        <v>0.015544041450777202</v>
      </c>
      <c r="R70" s="12">
        <f aca="true" t="shared" si="16" ref="R70:R86">LOG(Q70,2)</f>
        <v>-6.007494536546924</v>
      </c>
      <c r="S70" s="12">
        <f aca="true" t="shared" si="17" ref="S70:S86">Q70*R70</f>
        <v>-0.09338074409140296</v>
      </c>
    </row>
    <row r="71" spans="1:19" ht="15.75">
      <c r="A71" s="11" t="s">
        <v>23</v>
      </c>
      <c r="B71" s="24" t="s">
        <v>24</v>
      </c>
      <c r="C71" s="12">
        <v>9</v>
      </c>
      <c r="D71" s="12">
        <v>9</v>
      </c>
      <c r="E71" s="12"/>
      <c r="F71" s="21"/>
      <c r="G71" s="12"/>
      <c r="H71" s="21"/>
      <c r="I71" s="12"/>
      <c r="J71" s="12">
        <v>9</v>
      </c>
      <c r="K71" s="12"/>
      <c r="L71" s="21"/>
      <c r="M71" s="12">
        <v>9</v>
      </c>
      <c r="N71" s="12"/>
      <c r="O71" s="21"/>
      <c r="P71" s="12">
        <v>9</v>
      </c>
      <c r="Q71" s="12">
        <f t="shared" si="15"/>
        <v>0.046632124352331605</v>
      </c>
      <c r="R71" s="12">
        <f t="shared" si="16"/>
        <v>-4.422532035825768</v>
      </c>
      <c r="S71" s="12">
        <f t="shared" si="17"/>
        <v>-0.20623206384679746</v>
      </c>
    </row>
    <row r="72" spans="1:19" ht="15.75">
      <c r="A72" s="11" t="s">
        <v>40</v>
      </c>
      <c r="B72" s="24" t="s">
        <v>41</v>
      </c>
      <c r="C72" s="12">
        <v>5</v>
      </c>
      <c r="D72" s="12"/>
      <c r="E72" s="12">
        <v>5</v>
      </c>
      <c r="F72" s="12"/>
      <c r="G72" s="12"/>
      <c r="H72" s="21"/>
      <c r="I72" s="12">
        <v>5</v>
      </c>
      <c r="J72" s="12"/>
      <c r="K72" s="12"/>
      <c r="L72" s="12">
        <v>5</v>
      </c>
      <c r="M72" s="12"/>
      <c r="N72" s="12"/>
      <c r="O72" s="21"/>
      <c r="P72" s="12">
        <v>5</v>
      </c>
      <c r="Q72" s="12">
        <f t="shared" si="15"/>
        <v>0.025906735751295335</v>
      </c>
      <c r="R72" s="12">
        <f t="shared" si="16"/>
        <v>-5.270528942380718</v>
      </c>
      <c r="S72" s="12">
        <f t="shared" si="17"/>
        <v>-0.13654220057981134</v>
      </c>
    </row>
    <row r="73" spans="1:19" ht="15.75">
      <c r="A73" s="8" t="s">
        <v>42</v>
      </c>
      <c r="B73" s="20" t="s">
        <v>43</v>
      </c>
      <c r="C73" s="12">
        <v>7</v>
      </c>
      <c r="D73" s="12"/>
      <c r="E73" s="12">
        <v>7</v>
      </c>
      <c r="F73" s="12"/>
      <c r="G73" s="12"/>
      <c r="H73" s="21"/>
      <c r="I73" s="12"/>
      <c r="J73" s="12">
        <v>7</v>
      </c>
      <c r="K73" s="12"/>
      <c r="L73" s="12"/>
      <c r="M73" s="12">
        <v>7</v>
      </c>
      <c r="N73" s="21"/>
      <c r="O73" s="12">
        <v>7</v>
      </c>
      <c r="P73" s="12"/>
      <c r="Q73" s="12">
        <f t="shared" si="15"/>
        <v>0.03626943005181347</v>
      </c>
      <c r="R73" s="12">
        <f t="shared" si="16"/>
        <v>-4.785102115210476</v>
      </c>
      <c r="S73" s="12">
        <f t="shared" si="17"/>
        <v>-0.17355292645841103</v>
      </c>
    </row>
    <row r="74" spans="1:19" ht="15.75">
      <c r="A74" s="8" t="s">
        <v>29</v>
      </c>
      <c r="B74" s="20" t="s">
        <v>30</v>
      </c>
      <c r="C74" s="12">
        <v>13</v>
      </c>
      <c r="D74" s="12"/>
      <c r="E74" s="12">
        <v>13</v>
      </c>
      <c r="F74" s="12"/>
      <c r="G74" s="12"/>
      <c r="H74" s="21"/>
      <c r="I74" s="12"/>
      <c r="J74" s="12">
        <v>13</v>
      </c>
      <c r="K74" s="12"/>
      <c r="L74" s="21"/>
      <c r="M74" s="12">
        <v>13</v>
      </c>
      <c r="N74" s="12"/>
      <c r="O74" s="12">
        <v>13</v>
      </c>
      <c r="P74" s="12"/>
      <c r="Q74" s="12">
        <f t="shared" si="15"/>
        <v>0.06735751295336788</v>
      </c>
      <c r="R74" s="12">
        <f t="shared" si="16"/>
        <v>-3.8920173191269885</v>
      </c>
      <c r="S74" s="12">
        <f t="shared" si="17"/>
        <v>-0.2621566069878283</v>
      </c>
    </row>
    <row r="75" spans="1:19" ht="15.75">
      <c r="A75" s="8" t="s">
        <v>72</v>
      </c>
      <c r="B75" s="20" t="s">
        <v>73</v>
      </c>
      <c r="C75" s="12">
        <v>10</v>
      </c>
      <c r="D75" s="12"/>
      <c r="E75" s="12">
        <v>10</v>
      </c>
      <c r="F75" s="21"/>
      <c r="G75" s="12"/>
      <c r="H75" s="21"/>
      <c r="I75" s="12"/>
      <c r="J75" s="12">
        <v>10</v>
      </c>
      <c r="K75" s="12"/>
      <c r="L75" s="21"/>
      <c r="M75" s="12">
        <v>10</v>
      </c>
      <c r="N75" s="12"/>
      <c r="O75" s="12">
        <v>10</v>
      </c>
      <c r="P75" s="12"/>
      <c r="Q75" s="12">
        <f t="shared" si="15"/>
        <v>0.05181347150259067</v>
      </c>
      <c r="R75" s="12">
        <f t="shared" si="16"/>
        <v>-4.270528942380719</v>
      </c>
      <c r="S75" s="12">
        <f t="shared" si="17"/>
        <v>-0.22127092965703204</v>
      </c>
    </row>
    <row r="76" spans="1:19" ht="15.75">
      <c r="A76" s="11" t="s">
        <v>55</v>
      </c>
      <c r="B76" s="20" t="s">
        <v>56</v>
      </c>
      <c r="C76" s="12">
        <v>3</v>
      </c>
      <c r="D76" s="12"/>
      <c r="E76" s="12">
        <v>3</v>
      </c>
      <c r="F76" s="12"/>
      <c r="G76" s="12"/>
      <c r="H76" s="21"/>
      <c r="I76" s="12">
        <v>3</v>
      </c>
      <c r="J76" s="12"/>
      <c r="K76" s="12"/>
      <c r="L76" s="12">
        <v>3</v>
      </c>
      <c r="M76" s="12"/>
      <c r="N76" s="21"/>
      <c r="O76" s="21"/>
      <c r="P76" s="12">
        <v>3</v>
      </c>
      <c r="Q76" s="12">
        <f t="shared" si="15"/>
        <v>0.015544041450777202</v>
      </c>
      <c r="R76" s="12">
        <f t="shared" si="16"/>
        <v>-6.007494536546924</v>
      </c>
      <c r="S76" s="12">
        <f t="shared" si="17"/>
        <v>-0.09338074409140296</v>
      </c>
    </row>
    <row r="77" spans="1:19" ht="15.75">
      <c r="A77" s="11" t="s">
        <v>59</v>
      </c>
      <c r="B77" s="20" t="s">
        <v>60</v>
      </c>
      <c r="C77" s="12">
        <v>15</v>
      </c>
      <c r="D77" s="12"/>
      <c r="E77" s="12">
        <v>15</v>
      </c>
      <c r="F77" s="21"/>
      <c r="G77" s="12"/>
      <c r="H77" s="21"/>
      <c r="I77" s="12">
        <v>15</v>
      </c>
      <c r="J77" s="12"/>
      <c r="K77" s="12"/>
      <c r="L77" s="21"/>
      <c r="M77" s="12">
        <v>15</v>
      </c>
      <c r="N77" s="12"/>
      <c r="O77" s="12">
        <v>15</v>
      </c>
      <c r="P77" s="12"/>
      <c r="Q77" s="12">
        <f t="shared" si="15"/>
        <v>0.07772020725388601</v>
      </c>
      <c r="R77" s="12">
        <f t="shared" si="16"/>
        <v>-3.685566441659562</v>
      </c>
      <c r="S77" s="12">
        <f t="shared" si="17"/>
        <v>-0.2864429876937483</v>
      </c>
    </row>
    <row r="78" spans="1:19" ht="15.75">
      <c r="A78" s="11" t="s">
        <v>63</v>
      </c>
      <c r="B78" s="24" t="s">
        <v>64</v>
      </c>
      <c r="C78" s="12">
        <v>7</v>
      </c>
      <c r="D78" s="12"/>
      <c r="E78" s="12">
        <v>7</v>
      </c>
      <c r="F78" s="12"/>
      <c r="G78" s="12"/>
      <c r="H78" s="12"/>
      <c r="I78" s="21"/>
      <c r="J78" s="21"/>
      <c r="K78" s="12">
        <v>7</v>
      </c>
      <c r="L78" s="12"/>
      <c r="M78" s="12"/>
      <c r="N78" s="12">
        <v>7</v>
      </c>
      <c r="O78" s="21"/>
      <c r="P78" s="12">
        <v>7</v>
      </c>
      <c r="Q78" s="12">
        <f t="shared" si="15"/>
        <v>0.03626943005181347</v>
      </c>
      <c r="R78" s="12">
        <f t="shared" si="16"/>
        <v>-4.785102115210476</v>
      </c>
      <c r="S78" s="12">
        <f t="shared" si="17"/>
        <v>-0.17355292645841103</v>
      </c>
    </row>
    <row r="79" spans="1:19" ht="15.75">
      <c r="A79" s="11" t="s">
        <v>65</v>
      </c>
      <c r="B79" s="20" t="s">
        <v>66</v>
      </c>
      <c r="C79" s="12">
        <v>13</v>
      </c>
      <c r="D79" s="12"/>
      <c r="E79" s="12">
        <v>13</v>
      </c>
      <c r="F79" s="12"/>
      <c r="G79" s="12"/>
      <c r="H79" s="12"/>
      <c r="I79" s="12">
        <v>13</v>
      </c>
      <c r="J79" s="12"/>
      <c r="K79" s="21"/>
      <c r="L79" s="12"/>
      <c r="M79" s="12">
        <v>13</v>
      </c>
      <c r="N79" s="21"/>
      <c r="O79" s="12">
        <v>13</v>
      </c>
      <c r="P79" s="12"/>
      <c r="Q79" s="12">
        <f t="shared" si="15"/>
        <v>0.06735751295336788</v>
      </c>
      <c r="R79" s="12">
        <f t="shared" si="16"/>
        <v>-3.8920173191269885</v>
      </c>
      <c r="S79" s="12">
        <f t="shared" si="17"/>
        <v>-0.2621566069878283</v>
      </c>
    </row>
    <row r="80" spans="1:19" ht="15.75">
      <c r="A80" s="11" t="s">
        <v>27</v>
      </c>
      <c r="B80" s="20" t="s">
        <v>28</v>
      </c>
      <c r="C80" s="12">
        <v>5</v>
      </c>
      <c r="D80" s="12"/>
      <c r="E80" s="12"/>
      <c r="F80" s="12"/>
      <c r="G80" s="12">
        <v>5</v>
      </c>
      <c r="H80" s="12"/>
      <c r="I80" s="12">
        <v>5</v>
      </c>
      <c r="J80" s="21"/>
      <c r="K80" s="12"/>
      <c r="L80" s="21"/>
      <c r="M80" s="12">
        <v>5</v>
      </c>
      <c r="N80" s="12"/>
      <c r="O80" s="21"/>
      <c r="P80" s="12">
        <v>5</v>
      </c>
      <c r="Q80" s="12">
        <f t="shared" si="15"/>
        <v>0.025906735751295335</v>
      </c>
      <c r="R80" s="12">
        <f t="shared" si="16"/>
        <v>-5.270528942380718</v>
      </c>
      <c r="S80" s="12">
        <f t="shared" si="17"/>
        <v>-0.13654220057981134</v>
      </c>
    </row>
    <row r="81" spans="1:19" ht="15.75">
      <c r="A81" s="11" t="s">
        <v>44</v>
      </c>
      <c r="B81" s="20" t="s">
        <v>32</v>
      </c>
      <c r="C81" s="12">
        <v>17</v>
      </c>
      <c r="D81" s="21"/>
      <c r="E81" s="12"/>
      <c r="F81" s="12"/>
      <c r="G81" s="12">
        <v>17</v>
      </c>
      <c r="H81" s="12"/>
      <c r="I81" s="12"/>
      <c r="J81" s="12">
        <v>17</v>
      </c>
      <c r="K81" s="21"/>
      <c r="L81" s="12">
        <v>17</v>
      </c>
      <c r="M81" s="12"/>
      <c r="N81" s="21"/>
      <c r="O81" s="12">
        <v>17</v>
      </c>
      <c r="P81" s="12"/>
      <c r="Q81" s="12">
        <f t="shared" si="15"/>
        <v>0.08808290155440414</v>
      </c>
      <c r="R81" s="12">
        <f t="shared" si="16"/>
        <v>-3.504994196017741</v>
      </c>
      <c r="S81" s="12">
        <f t="shared" si="17"/>
        <v>-0.3087300587165886</v>
      </c>
    </row>
    <row r="82" spans="1:19" ht="15.75">
      <c r="A82" s="11" t="s">
        <v>33</v>
      </c>
      <c r="B82" s="20" t="s">
        <v>34</v>
      </c>
      <c r="C82" s="12">
        <v>21</v>
      </c>
      <c r="D82" s="12"/>
      <c r="E82" s="12"/>
      <c r="F82" s="12"/>
      <c r="G82" s="12">
        <v>21</v>
      </c>
      <c r="H82" s="12"/>
      <c r="I82" s="12"/>
      <c r="J82" s="12">
        <v>21</v>
      </c>
      <c r="K82" s="12"/>
      <c r="L82" s="12">
        <v>21</v>
      </c>
      <c r="M82" s="12"/>
      <c r="N82" s="12"/>
      <c r="O82" s="12">
        <v>21</v>
      </c>
      <c r="P82" s="12"/>
      <c r="Q82" s="12">
        <f t="shared" si="15"/>
        <v>0.10880829015544041</v>
      </c>
      <c r="R82" s="12">
        <f t="shared" si="16"/>
        <v>-3.2001396144893204</v>
      </c>
      <c r="S82" s="12">
        <f t="shared" si="17"/>
        <v>-0.34820171971127317</v>
      </c>
    </row>
    <row r="83" spans="1:19" ht="15.75">
      <c r="A83" s="11" t="s">
        <v>67</v>
      </c>
      <c r="B83" s="24" t="s">
        <v>68</v>
      </c>
      <c r="C83" s="12">
        <v>16</v>
      </c>
      <c r="D83" s="12"/>
      <c r="E83" s="12"/>
      <c r="F83" s="12">
        <v>16</v>
      </c>
      <c r="G83" s="12"/>
      <c r="H83" s="12">
        <v>16</v>
      </c>
      <c r="I83" s="12"/>
      <c r="J83" s="12"/>
      <c r="K83" s="12"/>
      <c r="L83" s="12"/>
      <c r="M83" s="12"/>
      <c r="N83" s="12">
        <v>16</v>
      </c>
      <c r="O83" s="12">
        <v>16</v>
      </c>
      <c r="P83" s="12"/>
      <c r="Q83" s="12">
        <f t="shared" si="15"/>
        <v>0.08290155440414508</v>
      </c>
      <c r="R83" s="12">
        <f t="shared" si="16"/>
        <v>-3.5924570372680806</v>
      </c>
      <c r="S83" s="12">
        <f t="shared" si="17"/>
        <v>-0.29782027251963367</v>
      </c>
    </row>
    <row r="84" spans="1:19" ht="15.75">
      <c r="A84" s="11" t="s">
        <v>35</v>
      </c>
      <c r="B84" s="24" t="s">
        <v>36</v>
      </c>
      <c r="C84" s="12">
        <v>8</v>
      </c>
      <c r="D84" s="12"/>
      <c r="E84" s="12"/>
      <c r="F84" s="12"/>
      <c r="G84" s="12">
        <v>8</v>
      </c>
      <c r="H84" s="12"/>
      <c r="I84" s="12"/>
      <c r="J84" s="12">
        <v>8</v>
      </c>
      <c r="K84" s="12"/>
      <c r="L84" s="12">
        <v>8</v>
      </c>
      <c r="M84" s="12"/>
      <c r="N84" s="12"/>
      <c r="O84" s="12">
        <v>8</v>
      </c>
      <c r="P84" s="12"/>
      <c r="Q84" s="12">
        <f t="shared" si="15"/>
        <v>0.04145077720207254</v>
      </c>
      <c r="R84" s="12">
        <f t="shared" si="16"/>
        <v>-4.592457037268081</v>
      </c>
      <c r="S84" s="12">
        <f t="shared" si="17"/>
        <v>-0.19036091346188935</v>
      </c>
    </row>
    <row r="85" spans="1:19" ht="15.75">
      <c r="A85" s="8" t="s">
        <v>53</v>
      </c>
      <c r="B85" s="20" t="s">
        <v>54</v>
      </c>
      <c r="C85" s="12">
        <v>25</v>
      </c>
      <c r="D85" s="12"/>
      <c r="E85" s="12"/>
      <c r="F85" s="12">
        <v>25</v>
      </c>
      <c r="G85" s="12"/>
      <c r="H85" s="12">
        <v>25</v>
      </c>
      <c r="I85" s="12"/>
      <c r="J85" s="12"/>
      <c r="K85" s="12"/>
      <c r="L85" s="12">
        <v>25</v>
      </c>
      <c r="M85" s="12"/>
      <c r="N85" s="12"/>
      <c r="O85" s="12">
        <v>25</v>
      </c>
      <c r="P85" s="12"/>
      <c r="Q85" s="12">
        <f t="shared" si="15"/>
        <v>0.12953367875647667</v>
      </c>
      <c r="R85" s="12">
        <f t="shared" si="16"/>
        <v>-2.9486008474933563</v>
      </c>
      <c r="S85" s="12">
        <f t="shared" si="17"/>
        <v>-0.3819431149602793</v>
      </c>
    </row>
    <row r="86" spans="1:19" ht="15.75">
      <c r="A86" s="11" t="s">
        <v>47</v>
      </c>
      <c r="B86" s="24" t="s">
        <v>48</v>
      </c>
      <c r="C86" s="12">
        <v>12</v>
      </c>
      <c r="D86" s="12"/>
      <c r="F86" s="12">
        <v>12</v>
      </c>
      <c r="G86" s="12"/>
      <c r="H86" s="12">
        <v>12</v>
      </c>
      <c r="J86" s="12"/>
      <c r="K86" s="12"/>
      <c r="L86" s="12">
        <v>12</v>
      </c>
      <c r="M86" s="12"/>
      <c r="N86" s="12"/>
      <c r="O86" s="12">
        <v>12</v>
      </c>
      <c r="P86" s="12"/>
      <c r="Q86" s="12">
        <f t="shared" si="15"/>
        <v>0.06217616580310881</v>
      </c>
      <c r="R86" s="12">
        <f t="shared" si="16"/>
        <v>-4.007494536546925</v>
      </c>
      <c r="S86" s="12">
        <f t="shared" si="17"/>
        <v>-0.24917064475939427</v>
      </c>
    </row>
    <row r="87" spans="1:19" ht="15.75">
      <c r="A87" s="45" t="s">
        <v>37</v>
      </c>
      <c r="B87" s="45"/>
      <c r="C87" s="12">
        <f>SUM(C69:C86)</f>
        <v>193</v>
      </c>
      <c r="D87" s="12">
        <f>SUM(D69:D86)</f>
        <v>16</v>
      </c>
      <c r="E87" s="12">
        <f aca="true" t="shared" si="18" ref="E87:P87">SUM(E69:E86)</f>
        <v>73</v>
      </c>
      <c r="F87" s="12">
        <f t="shared" si="18"/>
        <v>53</v>
      </c>
      <c r="G87" s="12">
        <f t="shared" si="18"/>
        <v>51</v>
      </c>
      <c r="H87" s="12">
        <f>SUM(H69:H86)</f>
        <v>60</v>
      </c>
      <c r="I87" s="12">
        <f t="shared" si="18"/>
        <v>41</v>
      </c>
      <c r="J87" s="12">
        <f t="shared" si="18"/>
        <v>85</v>
      </c>
      <c r="K87" s="12">
        <f t="shared" si="18"/>
        <v>7</v>
      </c>
      <c r="L87" s="12">
        <f t="shared" si="18"/>
        <v>98</v>
      </c>
      <c r="M87" s="12">
        <f t="shared" si="18"/>
        <v>72</v>
      </c>
      <c r="N87" s="12">
        <f t="shared" si="18"/>
        <v>23</v>
      </c>
      <c r="O87" s="12">
        <f t="shared" si="18"/>
        <v>164</v>
      </c>
      <c r="P87" s="12">
        <f t="shared" si="18"/>
        <v>29</v>
      </c>
      <c r="Q87" s="49" t="s">
        <v>126</v>
      </c>
      <c r="R87" s="49"/>
      <c r="S87" s="12">
        <f>SUM(S69:S86)</f>
        <v>-3.9373435068935243</v>
      </c>
    </row>
    <row r="88" spans="1:19" ht="15.75">
      <c r="A88" s="45" t="s">
        <v>38</v>
      </c>
      <c r="B88" s="45"/>
      <c r="C88" s="45"/>
      <c r="D88" s="12">
        <f>D87/193</f>
        <v>0.08290155440414508</v>
      </c>
      <c r="E88" s="12">
        <f aca="true" t="shared" si="19" ref="E88:P88">E87/193</f>
        <v>0.37823834196891193</v>
      </c>
      <c r="F88" s="12">
        <f t="shared" si="19"/>
        <v>0.27461139896373055</v>
      </c>
      <c r="G88" s="12">
        <f t="shared" si="19"/>
        <v>0.26424870466321243</v>
      </c>
      <c r="H88" s="12">
        <f t="shared" si="19"/>
        <v>0.31088082901554404</v>
      </c>
      <c r="I88" s="12">
        <f t="shared" si="19"/>
        <v>0.21243523316062177</v>
      </c>
      <c r="J88" s="12">
        <f t="shared" si="19"/>
        <v>0.44041450777202074</v>
      </c>
      <c r="K88" s="12">
        <f t="shared" si="19"/>
        <v>0.03626943005181347</v>
      </c>
      <c r="L88" s="12">
        <f t="shared" si="19"/>
        <v>0.5077720207253886</v>
      </c>
      <c r="M88" s="12">
        <f t="shared" si="19"/>
        <v>0.37305699481865284</v>
      </c>
      <c r="N88" s="12">
        <f t="shared" si="19"/>
        <v>0.11917098445595854</v>
      </c>
      <c r="O88" s="12">
        <f t="shared" si="19"/>
        <v>0.8497409326424871</v>
      </c>
      <c r="P88" s="12">
        <f t="shared" si="19"/>
        <v>0.15025906735751296</v>
      </c>
      <c r="Q88" s="47">
        <v>3.94</v>
      </c>
      <c r="R88" s="48"/>
      <c r="S88" s="12"/>
    </row>
    <row r="89" spans="1:19" ht="15.75">
      <c r="A89" s="38"/>
      <c r="B89" s="3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1" spans="1:19" ht="15.75">
      <c r="A91" s="53" t="s">
        <v>79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5"/>
      <c r="Q91" s="46" t="s">
        <v>135</v>
      </c>
      <c r="R91" s="46"/>
      <c r="S91" s="46"/>
    </row>
    <row r="92" spans="1:19" ht="15.75">
      <c r="A92" s="50" t="s">
        <v>0</v>
      </c>
      <c r="B92" s="50" t="s">
        <v>1</v>
      </c>
      <c r="C92" s="50" t="s">
        <v>2</v>
      </c>
      <c r="D92" s="49" t="s">
        <v>3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6"/>
      <c r="R92" s="46"/>
      <c r="S92" s="46"/>
    </row>
    <row r="93" spans="1:19" ht="15.75">
      <c r="A93" s="51"/>
      <c r="B93" s="51"/>
      <c r="C93" s="51"/>
      <c r="D93" s="49" t="s">
        <v>137</v>
      </c>
      <c r="E93" s="49"/>
      <c r="F93" s="49"/>
      <c r="G93" s="49"/>
      <c r="H93" s="49" t="s">
        <v>138</v>
      </c>
      <c r="I93" s="49"/>
      <c r="J93" s="49"/>
      <c r="K93" s="49"/>
      <c r="L93" s="49"/>
      <c r="M93" s="49"/>
      <c r="N93" s="49"/>
      <c r="O93" s="49" t="s">
        <v>139</v>
      </c>
      <c r="P93" s="49"/>
      <c r="Q93" s="46"/>
      <c r="R93" s="46"/>
      <c r="S93" s="46"/>
    </row>
    <row r="94" spans="1:19" ht="104.25">
      <c r="A94" s="52"/>
      <c r="B94" s="52"/>
      <c r="C94" s="52"/>
      <c r="D94" s="17" t="s">
        <v>4</v>
      </c>
      <c r="E94" s="18" t="s">
        <v>5</v>
      </c>
      <c r="F94" s="18" t="s">
        <v>6</v>
      </c>
      <c r="G94" s="18" t="s">
        <v>7</v>
      </c>
      <c r="H94" s="18" t="s">
        <v>8</v>
      </c>
      <c r="I94" s="18" t="s">
        <v>9</v>
      </c>
      <c r="J94" s="18" t="s">
        <v>10</v>
      </c>
      <c r="K94" s="18" t="s">
        <v>11</v>
      </c>
      <c r="L94" s="18" t="s">
        <v>12</v>
      </c>
      <c r="M94" s="18" t="s">
        <v>13</v>
      </c>
      <c r="N94" s="18" t="s">
        <v>14</v>
      </c>
      <c r="O94" s="18" t="s">
        <v>15</v>
      </c>
      <c r="P94" s="18" t="s">
        <v>16</v>
      </c>
      <c r="Q94" s="40" t="s">
        <v>38</v>
      </c>
      <c r="R94" s="40" t="s">
        <v>125</v>
      </c>
      <c r="S94" s="19" t="s">
        <v>136</v>
      </c>
    </row>
    <row r="95" spans="1:19" ht="15.75">
      <c r="A95" s="8" t="s">
        <v>75</v>
      </c>
      <c r="B95" s="20" t="s">
        <v>76</v>
      </c>
      <c r="C95" s="12">
        <v>7</v>
      </c>
      <c r="D95" s="12">
        <v>7</v>
      </c>
      <c r="E95" s="22"/>
      <c r="F95" s="22"/>
      <c r="G95" s="22"/>
      <c r="H95" s="21"/>
      <c r="I95" s="22"/>
      <c r="J95" s="22"/>
      <c r="K95" s="12">
        <v>7</v>
      </c>
      <c r="L95" s="12">
        <v>7</v>
      </c>
      <c r="M95" s="22"/>
      <c r="N95" s="21"/>
      <c r="O95" s="12">
        <v>7</v>
      </c>
      <c r="P95" s="22"/>
      <c r="Q95" s="12">
        <f>C95/163</f>
        <v>0.04294478527607362</v>
      </c>
      <c r="R95" s="22">
        <f aca="true" t="shared" si="20" ref="R95:R109">LOG(Q95,2)</f>
        <v>-4.541373232173473</v>
      </c>
      <c r="S95" s="22">
        <f aca="true" t="shared" si="21" ref="S95:S109">Q95*R95</f>
        <v>-0.19502829831419827</v>
      </c>
    </row>
    <row r="96" spans="1:19" ht="15.75">
      <c r="A96" s="11" t="s">
        <v>49</v>
      </c>
      <c r="B96" s="20" t="s">
        <v>50</v>
      </c>
      <c r="C96" s="12">
        <v>3</v>
      </c>
      <c r="D96" s="12">
        <v>3</v>
      </c>
      <c r="E96" s="21"/>
      <c r="F96" s="22"/>
      <c r="G96" s="22"/>
      <c r="H96" s="12">
        <v>3</v>
      </c>
      <c r="I96" s="21"/>
      <c r="J96" s="22"/>
      <c r="K96" s="21"/>
      <c r="L96" s="12">
        <v>3</v>
      </c>
      <c r="M96" s="22"/>
      <c r="N96" s="22"/>
      <c r="O96" s="12">
        <v>3</v>
      </c>
      <c r="P96" s="21"/>
      <c r="Q96" s="12">
        <f aca="true" t="shared" si="22" ref="Q96:Q109">C96/163</f>
        <v>0.018404907975460124</v>
      </c>
      <c r="R96" s="22">
        <f t="shared" si="20"/>
        <v>-5.763765653509922</v>
      </c>
      <c r="S96" s="22">
        <f t="shared" si="21"/>
        <v>-0.10608157644496789</v>
      </c>
    </row>
    <row r="97" spans="1:19" ht="15.75">
      <c r="A97" s="11" t="s">
        <v>67</v>
      </c>
      <c r="B97" s="24" t="s">
        <v>68</v>
      </c>
      <c r="C97" s="12">
        <v>12</v>
      </c>
      <c r="D97" s="22"/>
      <c r="E97" s="22"/>
      <c r="F97" s="12">
        <v>12</v>
      </c>
      <c r="G97" s="22"/>
      <c r="H97" s="12">
        <v>12</v>
      </c>
      <c r="I97" s="21"/>
      <c r="J97" s="22"/>
      <c r="K97" s="22"/>
      <c r="L97" s="21"/>
      <c r="M97" s="22"/>
      <c r="N97" s="12">
        <v>12</v>
      </c>
      <c r="O97" s="12">
        <v>12</v>
      </c>
      <c r="P97" s="22"/>
      <c r="Q97" s="12">
        <f t="shared" si="22"/>
        <v>0.0736196319018405</v>
      </c>
      <c r="R97" s="22">
        <f t="shared" si="20"/>
        <v>-3.7637656535099215</v>
      </c>
      <c r="S97" s="22">
        <f t="shared" si="21"/>
        <v>-0.27708704197619055</v>
      </c>
    </row>
    <row r="98" spans="1:19" ht="15.75">
      <c r="A98" s="8" t="s">
        <v>77</v>
      </c>
      <c r="B98" s="24" t="s">
        <v>78</v>
      </c>
      <c r="C98" s="12">
        <v>14</v>
      </c>
      <c r="D98" s="22"/>
      <c r="E98" s="22"/>
      <c r="F98" s="21"/>
      <c r="G98" s="12">
        <v>14</v>
      </c>
      <c r="H98" s="21"/>
      <c r="I98" s="22"/>
      <c r="J98" s="22"/>
      <c r="K98" s="12">
        <v>14</v>
      </c>
      <c r="L98" s="21"/>
      <c r="M98" s="22"/>
      <c r="N98" s="12">
        <v>14</v>
      </c>
      <c r="O98" s="12">
        <v>14</v>
      </c>
      <c r="P98" s="22"/>
      <c r="Q98" s="12">
        <f t="shared" si="22"/>
        <v>0.08588957055214724</v>
      </c>
      <c r="R98" s="22">
        <f t="shared" si="20"/>
        <v>-3.541373232173473</v>
      </c>
      <c r="S98" s="22">
        <f t="shared" si="21"/>
        <v>-0.30416702607624924</v>
      </c>
    </row>
    <row r="99" spans="1:19" ht="15.75">
      <c r="A99" s="8" t="s">
        <v>25</v>
      </c>
      <c r="B99" s="24" t="s">
        <v>26</v>
      </c>
      <c r="C99" s="12">
        <v>7</v>
      </c>
      <c r="D99" s="12">
        <v>7</v>
      </c>
      <c r="E99" s="22"/>
      <c r="F99" s="21"/>
      <c r="G99" s="22"/>
      <c r="H99" s="21"/>
      <c r="I99" s="22"/>
      <c r="J99" s="22"/>
      <c r="K99" s="12">
        <v>7</v>
      </c>
      <c r="L99" s="21"/>
      <c r="M99" s="12">
        <v>7</v>
      </c>
      <c r="N99" s="22"/>
      <c r="O99" s="21"/>
      <c r="P99" s="12">
        <v>7</v>
      </c>
      <c r="Q99" s="12">
        <f t="shared" si="22"/>
        <v>0.04294478527607362</v>
      </c>
      <c r="R99" s="22">
        <f t="shared" si="20"/>
        <v>-4.541373232173473</v>
      </c>
      <c r="S99" s="22">
        <f t="shared" si="21"/>
        <v>-0.19502829831419827</v>
      </c>
    </row>
    <row r="100" spans="1:19" ht="15.75">
      <c r="A100" s="11" t="s">
        <v>40</v>
      </c>
      <c r="B100" s="24" t="s">
        <v>41</v>
      </c>
      <c r="C100" s="12">
        <v>6</v>
      </c>
      <c r="D100" s="22"/>
      <c r="E100" s="12">
        <v>6</v>
      </c>
      <c r="F100" s="22"/>
      <c r="G100" s="22"/>
      <c r="H100" s="21"/>
      <c r="I100" s="12">
        <v>6</v>
      </c>
      <c r="J100" s="22"/>
      <c r="K100" s="22"/>
      <c r="L100" s="12">
        <v>6</v>
      </c>
      <c r="M100" s="22"/>
      <c r="N100" s="22"/>
      <c r="O100" s="21"/>
      <c r="P100" s="12">
        <v>6</v>
      </c>
      <c r="Q100" s="12">
        <f t="shared" si="22"/>
        <v>0.03680981595092025</v>
      </c>
      <c r="R100" s="22">
        <f t="shared" si="20"/>
        <v>-4.763765653509922</v>
      </c>
      <c r="S100" s="22">
        <f t="shared" si="21"/>
        <v>-0.17535333693901556</v>
      </c>
    </row>
    <row r="101" spans="1:19" ht="15.75">
      <c r="A101" s="8" t="s">
        <v>42</v>
      </c>
      <c r="B101" s="20" t="s">
        <v>43</v>
      </c>
      <c r="C101" s="12">
        <v>16</v>
      </c>
      <c r="D101" s="22"/>
      <c r="E101" s="12">
        <v>16</v>
      </c>
      <c r="F101" s="22"/>
      <c r="G101" s="22"/>
      <c r="H101" s="21"/>
      <c r="I101" s="22"/>
      <c r="J101" s="12">
        <v>16</v>
      </c>
      <c r="K101" s="22"/>
      <c r="L101" s="22"/>
      <c r="M101" s="12">
        <v>16</v>
      </c>
      <c r="N101" s="21"/>
      <c r="O101" s="12">
        <v>16</v>
      </c>
      <c r="P101" s="22"/>
      <c r="Q101" s="12">
        <f t="shared" si="22"/>
        <v>0.09815950920245399</v>
      </c>
      <c r="R101" s="22">
        <f t="shared" si="20"/>
        <v>-3.3487281542310776</v>
      </c>
      <c r="S101" s="22">
        <f t="shared" si="21"/>
        <v>-0.32870951207176224</v>
      </c>
    </row>
    <row r="102" spans="1:19" ht="15.75">
      <c r="A102" s="11" t="s">
        <v>55</v>
      </c>
      <c r="B102" s="20" t="s">
        <v>56</v>
      </c>
      <c r="C102" s="12">
        <v>5</v>
      </c>
      <c r="D102" s="22"/>
      <c r="E102" s="12">
        <v>5</v>
      </c>
      <c r="F102" s="22"/>
      <c r="G102" s="22"/>
      <c r="H102" s="21"/>
      <c r="I102" s="12">
        <v>5</v>
      </c>
      <c r="J102" s="22"/>
      <c r="K102" s="22"/>
      <c r="L102" s="12">
        <v>5</v>
      </c>
      <c r="M102" s="22"/>
      <c r="N102" s="21"/>
      <c r="O102" s="21"/>
      <c r="P102" s="12">
        <v>5</v>
      </c>
      <c r="Q102" s="12">
        <f t="shared" si="22"/>
        <v>0.03067484662576687</v>
      </c>
      <c r="R102" s="22">
        <f t="shared" si="20"/>
        <v>-5.026800059343715</v>
      </c>
      <c r="S102" s="22">
        <f t="shared" si="21"/>
        <v>-0.15419632083876428</v>
      </c>
    </row>
    <row r="103" spans="1:19" ht="15.75">
      <c r="A103" s="11" t="s">
        <v>59</v>
      </c>
      <c r="B103" s="20" t="s">
        <v>60</v>
      </c>
      <c r="C103" s="12">
        <v>9</v>
      </c>
      <c r="D103" s="22"/>
      <c r="E103" s="12">
        <v>9</v>
      </c>
      <c r="F103" s="21"/>
      <c r="G103" s="22"/>
      <c r="H103" s="21"/>
      <c r="I103" s="12">
        <v>9</v>
      </c>
      <c r="J103" s="22"/>
      <c r="K103" s="22"/>
      <c r="L103" s="21"/>
      <c r="M103" s="12">
        <v>9</v>
      </c>
      <c r="N103" s="22"/>
      <c r="O103" s="12">
        <v>9</v>
      </c>
      <c r="P103" s="22"/>
      <c r="Q103" s="12">
        <f t="shared" si="22"/>
        <v>0.05521472392638037</v>
      </c>
      <c r="R103" s="22">
        <f t="shared" si="20"/>
        <v>-4.178803152788765</v>
      </c>
      <c r="S103" s="22">
        <f t="shared" si="21"/>
        <v>-0.23073146242391954</v>
      </c>
    </row>
    <row r="104" spans="1:19" ht="15.75">
      <c r="A104" s="8" t="s">
        <v>61</v>
      </c>
      <c r="B104" s="20" t="s">
        <v>62</v>
      </c>
      <c r="C104" s="12">
        <v>4</v>
      </c>
      <c r="D104" s="22"/>
      <c r="E104" s="12">
        <v>4</v>
      </c>
      <c r="F104" s="21"/>
      <c r="G104" s="22"/>
      <c r="H104" s="21"/>
      <c r="I104" s="12">
        <v>4</v>
      </c>
      <c r="J104" s="22"/>
      <c r="K104" s="22"/>
      <c r="L104" s="12">
        <v>4</v>
      </c>
      <c r="M104" s="22"/>
      <c r="N104" s="22"/>
      <c r="O104" s="12">
        <v>4</v>
      </c>
      <c r="P104" s="22"/>
      <c r="Q104" s="12">
        <f t="shared" si="22"/>
        <v>0.024539877300613498</v>
      </c>
      <c r="R104" s="22">
        <f t="shared" si="20"/>
        <v>-5.348728154231077</v>
      </c>
      <c r="S104" s="22">
        <f t="shared" si="21"/>
        <v>-0.13125713261916755</v>
      </c>
    </row>
    <row r="105" spans="1:19" ht="15.75">
      <c r="A105" s="11" t="s">
        <v>63</v>
      </c>
      <c r="B105" s="24" t="s">
        <v>64</v>
      </c>
      <c r="C105" s="12">
        <v>13</v>
      </c>
      <c r="D105" s="22"/>
      <c r="E105" s="12">
        <v>13</v>
      </c>
      <c r="F105" s="22"/>
      <c r="G105" s="22"/>
      <c r="H105" s="22"/>
      <c r="I105" s="21"/>
      <c r="J105" s="21"/>
      <c r="K105" s="12">
        <v>13</v>
      </c>
      <c r="L105" s="22"/>
      <c r="M105" s="22"/>
      <c r="N105" s="12">
        <v>13</v>
      </c>
      <c r="O105" s="21"/>
      <c r="P105" s="12">
        <v>13</v>
      </c>
      <c r="Q105" s="12">
        <f t="shared" si="22"/>
        <v>0.07975460122699386</v>
      </c>
      <c r="R105" s="22">
        <f t="shared" si="20"/>
        <v>-3.6482884360899854</v>
      </c>
      <c r="S105" s="22">
        <f t="shared" si="21"/>
        <v>-0.2909677893814099</v>
      </c>
    </row>
    <row r="106" spans="1:19" ht="15.75">
      <c r="A106" s="11" t="s">
        <v>33</v>
      </c>
      <c r="B106" s="20" t="s">
        <v>34</v>
      </c>
      <c r="C106" s="12">
        <v>19</v>
      </c>
      <c r="D106" s="22"/>
      <c r="E106" s="22"/>
      <c r="F106" s="22"/>
      <c r="G106" s="12">
        <v>19</v>
      </c>
      <c r="H106" s="22"/>
      <c r="I106" s="22"/>
      <c r="J106" s="12">
        <v>19</v>
      </c>
      <c r="K106" s="22"/>
      <c r="L106" s="15"/>
      <c r="M106" s="12">
        <v>19</v>
      </c>
      <c r="N106" s="22"/>
      <c r="O106" s="12">
        <v>19</v>
      </c>
      <c r="P106" s="22"/>
      <c r="Q106" s="12">
        <f t="shared" si="22"/>
        <v>0.1165644171779141</v>
      </c>
      <c r="R106" s="22">
        <f t="shared" si="20"/>
        <v>-3.1008006407874924</v>
      </c>
      <c r="S106" s="22">
        <f t="shared" si="21"/>
        <v>-0.36144301947829666</v>
      </c>
    </row>
    <row r="107" spans="1:19" ht="15.75">
      <c r="A107" s="11" t="s">
        <v>35</v>
      </c>
      <c r="B107" s="24" t="s">
        <v>36</v>
      </c>
      <c r="C107" s="12">
        <v>21</v>
      </c>
      <c r="D107" s="22"/>
      <c r="E107" s="22"/>
      <c r="F107" s="22"/>
      <c r="G107" s="12">
        <v>21</v>
      </c>
      <c r="H107" s="22"/>
      <c r="I107" s="22"/>
      <c r="J107" s="12">
        <v>21</v>
      </c>
      <c r="K107" s="22"/>
      <c r="L107" s="15"/>
      <c r="M107" s="12">
        <v>21</v>
      </c>
      <c r="N107" s="22"/>
      <c r="O107" s="12">
        <v>21</v>
      </c>
      <c r="P107" s="22"/>
      <c r="Q107" s="12">
        <f t="shared" si="22"/>
        <v>0.12883435582822086</v>
      </c>
      <c r="R107" s="22">
        <f t="shared" si="20"/>
        <v>-2.9564107314523174</v>
      </c>
      <c r="S107" s="22">
        <f t="shared" si="21"/>
        <v>-0.38088727215029855</v>
      </c>
    </row>
    <row r="108" spans="1:19" ht="15.75">
      <c r="A108" s="8" t="s">
        <v>53</v>
      </c>
      <c r="B108" s="20" t="s">
        <v>54</v>
      </c>
      <c r="C108" s="12">
        <v>17</v>
      </c>
      <c r="D108" s="21"/>
      <c r="E108" s="22"/>
      <c r="F108" s="12">
        <v>17</v>
      </c>
      <c r="G108" s="22"/>
      <c r="H108" s="12">
        <v>17</v>
      </c>
      <c r="I108" s="12"/>
      <c r="J108" s="22"/>
      <c r="K108" s="22"/>
      <c r="L108" s="12">
        <v>17</v>
      </c>
      <c r="M108" s="22"/>
      <c r="N108" s="22"/>
      <c r="O108" s="12">
        <v>17</v>
      </c>
      <c r="P108" s="22"/>
      <c r="Q108" s="12">
        <f t="shared" si="22"/>
        <v>0.10429447852760736</v>
      </c>
      <c r="R108" s="22">
        <f t="shared" si="20"/>
        <v>-3.261265312980738</v>
      </c>
      <c r="S108" s="22">
        <f t="shared" si="21"/>
        <v>-0.34013196515750027</v>
      </c>
    </row>
    <row r="109" spans="1:19" ht="15.75">
      <c r="A109" s="11" t="s">
        <v>47</v>
      </c>
      <c r="B109" s="24" t="s">
        <v>48</v>
      </c>
      <c r="C109" s="12">
        <v>10</v>
      </c>
      <c r="D109" s="22"/>
      <c r="E109" s="22"/>
      <c r="F109" s="12">
        <v>10</v>
      </c>
      <c r="G109" s="22"/>
      <c r="H109" s="12">
        <v>10</v>
      </c>
      <c r="I109" s="22"/>
      <c r="J109" s="22"/>
      <c r="K109" s="22"/>
      <c r="L109" s="12">
        <v>10</v>
      </c>
      <c r="M109" s="22"/>
      <c r="N109" s="22"/>
      <c r="O109" s="12">
        <v>10</v>
      </c>
      <c r="P109" s="22"/>
      <c r="Q109" s="12">
        <f t="shared" si="22"/>
        <v>0.06134969325153374</v>
      </c>
      <c r="R109" s="22">
        <f t="shared" si="20"/>
        <v>-4.026800059343715</v>
      </c>
      <c r="S109" s="22">
        <f t="shared" si="21"/>
        <v>-0.2470429484259948</v>
      </c>
    </row>
    <row r="110" spans="1:19" ht="15.75">
      <c r="A110" s="45" t="s">
        <v>37</v>
      </c>
      <c r="B110" s="45"/>
      <c r="C110" s="12">
        <f aca="true" t="shared" si="23" ref="C110:P110">SUM(C95:C109)</f>
        <v>163</v>
      </c>
      <c r="D110" s="12">
        <f t="shared" si="23"/>
        <v>17</v>
      </c>
      <c r="E110" s="12">
        <f t="shared" si="23"/>
        <v>53</v>
      </c>
      <c r="F110" s="12">
        <f t="shared" si="23"/>
        <v>39</v>
      </c>
      <c r="G110" s="12">
        <f t="shared" si="23"/>
        <v>54</v>
      </c>
      <c r="H110" s="12">
        <f t="shared" si="23"/>
        <v>42</v>
      </c>
      <c r="I110" s="12">
        <f t="shared" si="23"/>
        <v>24</v>
      </c>
      <c r="J110" s="12">
        <f t="shared" si="23"/>
        <v>56</v>
      </c>
      <c r="K110" s="12">
        <f t="shared" si="23"/>
        <v>41</v>
      </c>
      <c r="L110" s="12">
        <f t="shared" si="23"/>
        <v>52</v>
      </c>
      <c r="M110" s="12">
        <f t="shared" si="23"/>
        <v>72</v>
      </c>
      <c r="N110" s="12">
        <f t="shared" si="23"/>
        <v>39</v>
      </c>
      <c r="O110" s="12">
        <f t="shared" si="23"/>
        <v>132</v>
      </c>
      <c r="P110" s="12">
        <f t="shared" si="23"/>
        <v>31</v>
      </c>
      <c r="Q110" s="49" t="s">
        <v>126</v>
      </c>
      <c r="R110" s="49"/>
      <c r="S110" s="22">
        <f>SUM(S95:S109)</f>
        <v>-3.718113000611933</v>
      </c>
    </row>
    <row r="111" spans="1:19" ht="15.75">
      <c r="A111" s="45" t="s">
        <v>38</v>
      </c>
      <c r="B111" s="45"/>
      <c r="C111" s="45"/>
      <c r="D111" s="22">
        <f>D110/163</f>
        <v>0.10429447852760736</v>
      </c>
      <c r="E111" s="22">
        <f aca="true" t="shared" si="24" ref="E111:P111">E110/163</f>
        <v>0.32515337423312884</v>
      </c>
      <c r="F111" s="22">
        <f t="shared" si="24"/>
        <v>0.2392638036809816</v>
      </c>
      <c r="G111" s="22">
        <f t="shared" si="24"/>
        <v>0.3312883435582822</v>
      </c>
      <c r="H111" s="22">
        <f t="shared" si="24"/>
        <v>0.25766871165644173</v>
      </c>
      <c r="I111" s="22">
        <f t="shared" si="24"/>
        <v>0.147239263803681</v>
      </c>
      <c r="J111" s="22">
        <f t="shared" si="24"/>
        <v>0.34355828220858897</v>
      </c>
      <c r="K111" s="22">
        <f t="shared" si="24"/>
        <v>0.25153374233128833</v>
      </c>
      <c r="L111" s="22">
        <f t="shared" si="24"/>
        <v>0.31901840490797545</v>
      </c>
      <c r="M111" s="22">
        <f t="shared" si="24"/>
        <v>0.44171779141104295</v>
      </c>
      <c r="N111" s="22">
        <f t="shared" si="24"/>
        <v>0.2392638036809816</v>
      </c>
      <c r="O111" s="22">
        <f t="shared" si="24"/>
        <v>0.8098159509202454</v>
      </c>
      <c r="P111" s="22">
        <f t="shared" si="24"/>
        <v>0.1901840490797546</v>
      </c>
      <c r="Q111" s="47">
        <v>3.72</v>
      </c>
      <c r="R111" s="48"/>
      <c r="S111" s="22"/>
    </row>
    <row r="112" spans="1:17" ht="15.75">
      <c r="A112" s="25"/>
      <c r="B112" s="25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31"/>
    </row>
    <row r="113" spans="2:17" ht="15.75">
      <c r="B113" s="31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31"/>
    </row>
    <row r="114" spans="1:19" ht="15.75">
      <c r="A114" s="53" t="s">
        <v>110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5"/>
      <c r="Q114" s="46" t="s">
        <v>135</v>
      </c>
      <c r="R114" s="46"/>
      <c r="S114" s="46"/>
    </row>
    <row r="115" spans="1:19" ht="15.75">
      <c r="A115" s="50" t="s">
        <v>0</v>
      </c>
      <c r="B115" s="50" t="s">
        <v>1</v>
      </c>
      <c r="C115" s="50" t="s">
        <v>2</v>
      </c>
      <c r="D115" s="49" t="s">
        <v>3</v>
      </c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6"/>
      <c r="R115" s="46"/>
      <c r="S115" s="46"/>
    </row>
    <row r="116" spans="1:19" ht="15.75">
      <c r="A116" s="51"/>
      <c r="B116" s="51"/>
      <c r="C116" s="51"/>
      <c r="D116" s="49" t="s">
        <v>137</v>
      </c>
      <c r="E116" s="49"/>
      <c r="F116" s="49"/>
      <c r="G116" s="49"/>
      <c r="H116" s="49" t="s">
        <v>138</v>
      </c>
      <c r="I116" s="49"/>
      <c r="J116" s="49"/>
      <c r="K116" s="49"/>
      <c r="L116" s="49"/>
      <c r="M116" s="49"/>
      <c r="N116" s="49"/>
      <c r="O116" s="49" t="s">
        <v>139</v>
      </c>
      <c r="P116" s="49"/>
      <c r="Q116" s="46"/>
      <c r="R116" s="46"/>
      <c r="S116" s="46"/>
    </row>
    <row r="117" spans="1:19" ht="104.25">
      <c r="A117" s="52"/>
      <c r="B117" s="52"/>
      <c r="C117" s="52"/>
      <c r="D117" s="17" t="s">
        <v>4</v>
      </c>
      <c r="E117" s="18" t="s">
        <v>5</v>
      </c>
      <c r="F117" s="18" t="s">
        <v>6</v>
      </c>
      <c r="G117" s="18" t="s">
        <v>7</v>
      </c>
      <c r="H117" s="18" t="s">
        <v>8</v>
      </c>
      <c r="I117" s="18" t="s">
        <v>9</v>
      </c>
      <c r="J117" s="18" t="s">
        <v>10</v>
      </c>
      <c r="K117" s="18" t="s">
        <v>11</v>
      </c>
      <c r="L117" s="18" t="s">
        <v>12</v>
      </c>
      <c r="M117" s="18" t="s">
        <v>13</v>
      </c>
      <c r="N117" s="18" t="s">
        <v>14</v>
      </c>
      <c r="O117" s="18" t="s">
        <v>15</v>
      </c>
      <c r="P117" s="18" t="s">
        <v>16</v>
      </c>
      <c r="Q117" s="40" t="s">
        <v>38</v>
      </c>
      <c r="R117" s="40" t="s">
        <v>125</v>
      </c>
      <c r="S117" s="19" t="s">
        <v>136</v>
      </c>
    </row>
    <row r="118" spans="1:20" ht="15.75">
      <c r="A118" s="11" t="s">
        <v>80</v>
      </c>
      <c r="B118" s="24" t="s">
        <v>81</v>
      </c>
      <c r="C118" s="12">
        <v>2</v>
      </c>
      <c r="D118" s="12">
        <v>2</v>
      </c>
      <c r="E118" s="22"/>
      <c r="F118" s="22"/>
      <c r="G118" s="22"/>
      <c r="H118" s="12">
        <v>2</v>
      </c>
      <c r="I118" s="22"/>
      <c r="J118" s="22"/>
      <c r="K118" s="22"/>
      <c r="L118" s="22"/>
      <c r="M118" s="22"/>
      <c r="N118" s="12">
        <v>2</v>
      </c>
      <c r="O118" s="12">
        <v>2</v>
      </c>
      <c r="P118" s="22"/>
      <c r="Q118" s="22">
        <f>C118/230</f>
        <v>0.008695652173913044</v>
      </c>
      <c r="R118" s="22">
        <f aca="true" t="shared" si="25" ref="R118:R138">LOG(Q118,2)</f>
        <v>-6.845490050944376</v>
      </c>
      <c r="S118" s="22">
        <f aca="true" t="shared" si="26" ref="S118:S138">Q118*R118</f>
        <v>-0.059526000442994574</v>
      </c>
      <c r="T118" s="5"/>
    </row>
    <row r="119" spans="1:20" ht="15.75">
      <c r="A119" s="11" t="s">
        <v>49</v>
      </c>
      <c r="B119" s="20" t="s">
        <v>50</v>
      </c>
      <c r="C119" s="12">
        <v>3</v>
      </c>
      <c r="D119" s="12">
        <v>3</v>
      </c>
      <c r="E119" s="22"/>
      <c r="F119" s="22"/>
      <c r="G119" s="22"/>
      <c r="H119" s="12">
        <v>3</v>
      </c>
      <c r="I119" s="22"/>
      <c r="J119" s="22"/>
      <c r="K119" s="22"/>
      <c r="L119" s="12">
        <v>3</v>
      </c>
      <c r="M119" s="22"/>
      <c r="N119" s="22"/>
      <c r="O119" s="12">
        <v>3</v>
      </c>
      <c r="P119" s="22"/>
      <c r="Q119" s="22">
        <f aca="true" t="shared" si="27" ref="Q119:Q138">C119/230</f>
        <v>0.013043478260869565</v>
      </c>
      <c r="R119" s="22">
        <f t="shared" si="25"/>
        <v>-6.260527550223219</v>
      </c>
      <c r="S119" s="22">
        <f t="shared" si="26"/>
        <v>-0.08165905500291154</v>
      </c>
      <c r="T119" s="5"/>
    </row>
    <row r="120" spans="1:20" ht="15.75">
      <c r="A120" s="11" t="s">
        <v>67</v>
      </c>
      <c r="B120" s="24" t="s">
        <v>68</v>
      </c>
      <c r="C120" s="12">
        <v>28</v>
      </c>
      <c r="D120" s="22"/>
      <c r="E120" s="22"/>
      <c r="F120" s="12">
        <v>28</v>
      </c>
      <c r="G120" s="22"/>
      <c r="H120" s="12">
        <v>28</v>
      </c>
      <c r="I120" s="22"/>
      <c r="J120" s="22"/>
      <c r="K120" s="22"/>
      <c r="L120" s="22"/>
      <c r="M120" s="22"/>
      <c r="N120" s="12">
        <v>28</v>
      </c>
      <c r="O120" s="12">
        <v>28</v>
      </c>
      <c r="P120" s="22"/>
      <c r="Q120" s="22">
        <f t="shared" si="27"/>
        <v>0.12173913043478261</v>
      </c>
      <c r="R120" s="22">
        <f t="shared" si="25"/>
        <v>-3.038135128886771</v>
      </c>
      <c r="S120" s="22">
        <f t="shared" si="26"/>
        <v>-0.3698599287340417</v>
      </c>
      <c r="T120" s="5"/>
    </row>
    <row r="121" spans="1:20" ht="15.75">
      <c r="A121" s="11" t="s">
        <v>82</v>
      </c>
      <c r="B121" s="24" t="s">
        <v>83</v>
      </c>
      <c r="C121" s="12">
        <v>11</v>
      </c>
      <c r="D121" s="22"/>
      <c r="E121" s="22"/>
      <c r="F121" s="12">
        <v>11</v>
      </c>
      <c r="G121" s="22"/>
      <c r="H121" s="22"/>
      <c r="I121" s="12">
        <v>11</v>
      </c>
      <c r="J121" s="22"/>
      <c r="K121" s="22"/>
      <c r="L121" s="22"/>
      <c r="M121" s="12">
        <v>11</v>
      </c>
      <c r="N121" s="22"/>
      <c r="O121" s="12">
        <v>11</v>
      </c>
      <c r="P121" s="22"/>
      <c r="Q121" s="22">
        <f t="shared" si="27"/>
        <v>0.04782608695652174</v>
      </c>
      <c r="R121" s="22">
        <f t="shared" si="25"/>
        <v>-4.386058432307078</v>
      </c>
      <c r="S121" s="22">
        <f t="shared" si="26"/>
        <v>-0.20976801197990375</v>
      </c>
      <c r="T121" s="5"/>
    </row>
    <row r="122" spans="1:20" ht="15.75">
      <c r="A122" s="8" t="s">
        <v>53</v>
      </c>
      <c r="B122" s="20" t="s">
        <v>54</v>
      </c>
      <c r="C122" s="12">
        <v>13</v>
      </c>
      <c r="D122" s="22"/>
      <c r="E122" s="22"/>
      <c r="F122" s="12">
        <v>13</v>
      </c>
      <c r="G122" s="22"/>
      <c r="H122" s="12">
        <v>13</v>
      </c>
      <c r="I122" s="21"/>
      <c r="J122" s="22"/>
      <c r="K122" s="22"/>
      <c r="L122" s="12">
        <v>13</v>
      </c>
      <c r="M122" s="22"/>
      <c r="N122" s="22"/>
      <c r="O122" s="12">
        <v>13</v>
      </c>
      <c r="P122" s="22"/>
      <c r="Q122" s="22">
        <f t="shared" si="27"/>
        <v>0.05652173913043478</v>
      </c>
      <c r="R122" s="22">
        <f t="shared" si="25"/>
        <v>-4.145050332803283</v>
      </c>
      <c r="S122" s="22">
        <f t="shared" si="26"/>
        <v>-0.23428545359322905</v>
      </c>
      <c r="T122" s="5"/>
    </row>
    <row r="123" spans="1:20" ht="15.75">
      <c r="A123" s="11" t="s">
        <v>84</v>
      </c>
      <c r="B123" s="24" t="s">
        <v>85</v>
      </c>
      <c r="C123" s="12">
        <v>15</v>
      </c>
      <c r="D123" s="22"/>
      <c r="E123" s="22"/>
      <c r="F123" s="12">
        <v>15</v>
      </c>
      <c r="G123" s="22"/>
      <c r="H123" s="12">
        <v>15</v>
      </c>
      <c r="I123" s="22"/>
      <c r="J123" s="22"/>
      <c r="K123" s="22"/>
      <c r="L123" s="12">
        <v>15</v>
      </c>
      <c r="M123" s="22"/>
      <c r="N123" s="22"/>
      <c r="O123" s="12">
        <v>15</v>
      </c>
      <c r="P123" s="22"/>
      <c r="Q123" s="22">
        <f t="shared" si="27"/>
        <v>0.06521739130434782</v>
      </c>
      <c r="R123" s="22">
        <f t="shared" si="25"/>
        <v>-3.938599455335857</v>
      </c>
      <c r="S123" s="22">
        <f t="shared" si="26"/>
        <v>-0.2568651818697298</v>
      </c>
      <c r="T123" s="5"/>
    </row>
    <row r="124" spans="1:20" ht="15.75">
      <c r="A124" s="11" t="s">
        <v>86</v>
      </c>
      <c r="B124" s="24" t="s">
        <v>87</v>
      </c>
      <c r="C124" s="12">
        <v>11</v>
      </c>
      <c r="D124" s="22"/>
      <c r="E124" s="22"/>
      <c r="F124" s="12">
        <v>11</v>
      </c>
      <c r="G124" s="22"/>
      <c r="H124" s="12">
        <v>11</v>
      </c>
      <c r="I124" s="22"/>
      <c r="J124" s="22"/>
      <c r="K124" s="22"/>
      <c r="L124" s="12">
        <v>11</v>
      </c>
      <c r="M124" s="22"/>
      <c r="N124" s="22"/>
      <c r="O124" s="12">
        <v>11</v>
      </c>
      <c r="P124" s="22"/>
      <c r="Q124" s="22">
        <f t="shared" si="27"/>
        <v>0.04782608695652174</v>
      </c>
      <c r="R124" s="22">
        <f t="shared" si="25"/>
        <v>-4.386058432307078</v>
      </c>
      <c r="S124" s="22">
        <f t="shared" si="26"/>
        <v>-0.20976801197990375</v>
      </c>
      <c r="T124" s="5"/>
    </row>
    <row r="125" spans="1:19" ht="15.75">
      <c r="A125" s="11" t="s">
        <v>47</v>
      </c>
      <c r="B125" s="24" t="s">
        <v>48</v>
      </c>
      <c r="C125" s="12">
        <v>9</v>
      </c>
      <c r="D125" s="22"/>
      <c r="E125" s="22"/>
      <c r="F125" s="12">
        <v>9</v>
      </c>
      <c r="G125" s="22"/>
      <c r="H125" s="12">
        <v>9</v>
      </c>
      <c r="I125" s="22"/>
      <c r="J125" s="22"/>
      <c r="K125" s="22"/>
      <c r="L125" s="12">
        <v>9</v>
      </c>
      <c r="M125" s="22"/>
      <c r="N125" s="22"/>
      <c r="O125" s="12">
        <v>9</v>
      </c>
      <c r="P125" s="22"/>
      <c r="Q125" s="22">
        <f t="shared" si="27"/>
        <v>0.0391304347826087</v>
      </c>
      <c r="R125" s="22">
        <f t="shared" si="25"/>
        <v>-4.675565049502063</v>
      </c>
      <c r="S125" s="22">
        <f t="shared" si="26"/>
        <v>-0.1829568932413851</v>
      </c>
    </row>
    <row r="126" spans="1:19" ht="15.75">
      <c r="A126" s="13" t="s">
        <v>88</v>
      </c>
      <c r="B126" s="20" t="s">
        <v>89</v>
      </c>
      <c r="C126" s="12">
        <v>8</v>
      </c>
      <c r="D126" s="22"/>
      <c r="E126" s="12">
        <v>8</v>
      </c>
      <c r="F126" s="22"/>
      <c r="G126" s="22"/>
      <c r="H126" s="12">
        <v>8</v>
      </c>
      <c r="I126" s="22"/>
      <c r="J126" s="22"/>
      <c r="K126" s="22"/>
      <c r="L126" s="12">
        <v>8</v>
      </c>
      <c r="M126" s="22"/>
      <c r="N126" s="22"/>
      <c r="O126" s="22"/>
      <c r="P126" s="12">
        <v>8</v>
      </c>
      <c r="Q126" s="22">
        <f t="shared" si="27"/>
        <v>0.034782608695652174</v>
      </c>
      <c r="R126" s="22">
        <f t="shared" si="25"/>
        <v>-4.845490050944376</v>
      </c>
      <c r="S126" s="22">
        <f t="shared" si="26"/>
        <v>-0.16853878438067393</v>
      </c>
    </row>
    <row r="127" spans="1:19" ht="15.75">
      <c r="A127" s="11" t="s">
        <v>90</v>
      </c>
      <c r="B127" s="20" t="s">
        <v>91</v>
      </c>
      <c r="C127" s="12">
        <v>13</v>
      </c>
      <c r="D127" s="22"/>
      <c r="E127" s="12">
        <v>13</v>
      </c>
      <c r="F127" s="22"/>
      <c r="G127" s="22"/>
      <c r="H127" s="12">
        <v>13</v>
      </c>
      <c r="I127" s="22"/>
      <c r="J127" s="22"/>
      <c r="K127" s="22"/>
      <c r="L127" s="12">
        <v>13</v>
      </c>
      <c r="M127" s="22"/>
      <c r="N127" s="22"/>
      <c r="O127" s="12">
        <v>13</v>
      </c>
      <c r="P127" s="22"/>
      <c r="Q127" s="22">
        <f t="shared" si="27"/>
        <v>0.05652173913043478</v>
      </c>
      <c r="R127" s="22">
        <f t="shared" si="25"/>
        <v>-4.145050332803283</v>
      </c>
      <c r="S127" s="22">
        <f t="shared" si="26"/>
        <v>-0.23428545359322905</v>
      </c>
    </row>
    <row r="128" spans="1:19" ht="15.75">
      <c r="A128" s="11" t="s">
        <v>92</v>
      </c>
      <c r="B128" s="24" t="s">
        <v>93</v>
      </c>
      <c r="C128" s="12">
        <v>3</v>
      </c>
      <c r="D128" s="22"/>
      <c r="E128" s="12">
        <v>3</v>
      </c>
      <c r="F128" s="22"/>
      <c r="G128" s="22"/>
      <c r="H128" s="12">
        <v>3</v>
      </c>
      <c r="I128" s="22"/>
      <c r="J128" s="22"/>
      <c r="K128" s="22"/>
      <c r="L128" s="12">
        <v>3</v>
      </c>
      <c r="M128" s="22"/>
      <c r="N128" s="22"/>
      <c r="O128" s="12">
        <v>3</v>
      </c>
      <c r="P128" s="22"/>
      <c r="Q128" s="22">
        <f t="shared" si="27"/>
        <v>0.013043478260869565</v>
      </c>
      <c r="R128" s="22">
        <f t="shared" si="25"/>
        <v>-6.260527550223219</v>
      </c>
      <c r="S128" s="22">
        <f t="shared" si="26"/>
        <v>-0.08165905500291154</v>
      </c>
    </row>
    <row r="129" spans="1:19" ht="15.75">
      <c r="A129" s="11" t="s">
        <v>94</v>
      </c>
      <c r="B129" s="20" t="s">
        <v>95</v>
      </c>
      <c r="C129" s="12">
        <v>9</v>
      </c>
      <c r="D129" s="22"/>
      <c r="E129" s="12">
        <v>9</v>
      </c>
      <c r="F129" s="22"/>
      <c r="G129" s="22"/>
      <c r="H129" s="12">
        <v>9</v>
      </c>
      <c r="I129" s="22"/>
      <c r="J129" s="22"/>
      <c r="K129" s="22"/>
      <c r="L129" s="22"/>
      <c r="M129" s="22"/>
      <c r="N129" s="12">
        <v>9</v>
      </c>
      <c r="O129" s="12">
        <v>9</v>
      </c>
      <c r="P129" s="22"/>
      <c r="Q129" s="22">
        <f t="shared" si="27"/>
        <v>0.0391304347826087</v>
      </c>
      <c r="R129" s="22">
        <f t="shared" si="25"/>
        <v>-4.675565049502063</v>
      </c>
      <c r="S129" s="22">
        <f t="shared" si="26"/>
        <v>-0.1829568932413851</v>
      </c>
    </row>
    <row r="130" spans="1:19" ht="15.75">
      <c r="A130" s="11" t="s">
        <v>96</v>
      </c>
      <c r="B130" s="24" t="s">
        <v>97</v>
      </c>
      <c r="C130" s="12">
        <v>11</v>
      </c>
      <c r="D130" s="22"/>
      <c r="E130" s="12">
        <v>11</v>
      </c>
      <c r="F130" s="22"/>
      <c r="G130" s="22"/>
      <c r="H130" s="12">
        <v>11</v>
      </c>
      <c r="I130" s="22"/>
      <c r="J130" s="22"/>
      <c r="K130" s="22"/>
      <c r="L130" s="22"/>
      <c r="M130" s="22"/>
      <c r="N130" s="12">
        <v>11</v>
      </c>
      <c r="O130" s="12">
        <v>11</v>
      </c>
      <c r="P130" s="22"/>
      <c r="Q130" s="22">
        <f t="shared" si="27"/>
        <v>0.04782608695652174</v>
      </c>
      <c r="R130" s="22">
        <f t="shared" si="25"/>
        <v>-4.386058432307078</v>
      </c>
      <c r="S130" s="22">
        <f t="shared" si="26"/>
        <v>-0.20976801197990375</v>
      </c>
    </row>
    <row r="131" spans="1:19" ht="15.75">
      <c r="A131" s="11" t="s">
        <v>98</v>
      </c>
      <c r="B131" s="24" t="s">
        <v>99</v>
      </c>
      <c r="C131" s="12">
        <v>7</v>
      </c>
      <c r="D131" s="22"/>
      <c r="E131" s="12">
        <v>7</v>
      </c>
      <c r="F131" s="22"/>
      <c r="G131" s="22"/>
      <c r="H131" s="12">
        <v>7</v>
      </c>
      <c r="I131" s="22"/>
      <c r="J131" s="22"/>
      <c r="K131" s="22"/>
      <c r="L131" s="12">
        <v>7</v>
      </c>
      <c r="M131" s="22"/>
      <c r="N131" s="22"/>
      <c r="O131" s="12">
        <v>7</v>
      </c>
      <c r="P131" s="22"/>
      <c r="Q131" s="22">
        <f t="shared" si="27"/>
        <v>0.030434782608695653</v>
      </c>
      <c r="R131" s="22">
        <f t="shared" si="25"/>
        <v>-5.038135128886771</v>
      </c>
      <c r="S131" s="22">
        <f t="shared" si="26"/>
        <v>-0.15333454740090174</v>
      </c>
    </row>
    <row r="132" spans="1:19" ht="15.75">
      <c r="A132" s="11" t="s">
        <v>44</v>
      </c>
      <c r="B132" s="20" t="s">
        <v>32</v>
      </c>
      <c r="C132" s="12">
        <v>4</v>
      </c>
      <c r="D132" s="12"/>
      <c r="E132" s="12"/>
      <c r="F132" s="12"/>
      <c r="G132" s="12">
        <v>4</v>
      </c>
      <c r="H132" s="12"/>
      <c r="I132" s="12"/>
      <c r="J132" s="12">
        <v>4</v>
      </c>
      <c r="K132" s="12"/>
      <c r="L132" s="12">
        <v>4</v>
      </c>
      <c r="M132" s="12"/>
      <c r="N132" s="12"/>
      <c r="O132" s="12">
        <v>4</v>
      </c>
      <c r="P132" s="12"/>
      <c r="Q132" s="22">
        <f t="shared" si="27"/>
        <v>0.017391304347826087</v>
      </c>
      <c r="R132" s="22">
        <f t="shared" si="25"/>
        <v>-5.845490050944376</v>
      </c>
      <c r="S132" s="22">
        <f t="shared" si="26"/>
        <v>-0.10166069653816305</v>
      </c>
    </row>
    <row r="133" spans="1:19" ht="15.75">
      <c r="A133" s="11" t="s">
        <v>100</v>
      </c>
      <c r="B133" s="24" t="s">
        <v>101</v>
      </c>
      <c r="C133" s="12">
        <v>9</v>
      </c>
      <c r="D133" s="22"/>
      <c r="E133" s="12">
        <v>9</v>
      </c>
      <c r="F133" s="22"/>
      <c r="G133" s="22"/>
      <c r="H133" s="12">
        <v>9</v>
      </c>
      <c r="I133" s="22"/>
      <c r="J133" s="22"/>
      <c r="K133" s="22"/>
      <c r="L133" s="22"/>
      <c r="M133" s="22"/>
      <c r="N133" s="12">
        <v>9</v>
      </c>
      <c r="O133" s="12">
        <v>9</v>
      </c>
      <c r="P133" s="22"/>
      <c r="Q133" s="22">
        <f t="shared" si="27"/>
        <v>0.0391304347826087</v>
      </c>
      <c r="R133" s="22">
        <f t="shared" si="25"/>
        <v>-4.675565049502063</v>
      </c>
      <c r="S133" s="22">
        <f t="shared" si="26"/>
        <v>-0.1829568932413851</v>
      </c>
    </row>
    <row r="134" spans="1:19" ht="15.75">
      <c r="A134" s="11" t="s">
        <v>102</v>
      </c>
      <c r="B134" s="24" t="s">
        <v>103</v>
      </c>
      <c r="C134" s="12">
        <v>5</v>
      </c>
      <c r="D134" s="22"/>
      <c r="E134" s="12">
        <v>5</v>
      </c>
      <c r="F134" s="22"/>
      <c r="G134" s="22"/>
      <c r="H134" s="12">
        <v>5</v>
      </c>
      <c r="I134" s="22"/>
      <c r="J134" s="22"/>
      <c r="K134" s="22"/>
      <c r="L134" s="22"/>
      <c r="M134" s="22"/>
      <c r="N134" s="12">
        <v>5</v>
      </c>
      <c r="O134" s="12">
        <v>5</v>
      </c>
      <c r="P134" s="22"/>
      <c r="Q134" s="22">
        <f t="shared" si="27"/>
        <v>0.021739130434782608</v>
      </c>
      <c r="R134" s="22">
        <f t="shared" si="25"/>
        <v>-5.523561956057013</v>
      </c>
      <c r="S134" s="22">
        <f t="shared" si="26"/>
        <v>-0.12007743382732637</v>
      </c>
    </row>
    <row r="135" spans="1:19" ht="15.75">
      <c r="A135" s="11" t="s">
        <v>104</v>
      </c>
      <c r="B135" s="24" t="s">
        <v>105</v>
      </c>
      <c r="C135" s="12">
        <v>4</v>
      </c>
      <c r="D135" s="22"/>
      <c r="E135" s="22"/>
      <c r="F135" s="12">
        <v>4</v>
      </c>
      <c r="G135" s="22"/>
      <c r="H135" s="12">
        <v>4</v>
      </c>
      <c r="I135" s="22"/>
      <c r="J135" s="22"/>
      <c r="K135" s="22"/>
      <c r="L135" s="12">
        <v>4</v>
      </c>
      <c r="M135" s="22"/>
      <c r="N135" s="22"/>
      <c r="O135" s="12">
        <v>4</v>
      </c>
      <c r="P135" s="22"/>
      <c r="Q135" s="22">
        <f t="shared" si="27"/>
        <v>0.017391304347826087</v>
      </c>
      <c r="R135" s="22">
        <f t="shared" si="25"/>
        <v>-5.845490050944376</v>
      </c>
      <c r="S135" s="22">
        <f t="shared" si="26"/>
        <v>-0.10166069653816305</v>
      </c>
    </row>
    <row r="136" spans="1:19" ht="15.75">
      <c r="A136" s="11" t="s">
        <v>106</v>
      </c>
      <c r="B136" s="20" t="s">
        <v>107</v>
      </c>
      <c r="C136" s="12">
        <v>26</v>
      </c>
      <c r="D136" s="22"/>
      <c r="E136" s="22"/>
      <c r="F136" s="12">
        <v>26</v>
      </c>
      <c r="G136" s="22"/>
      <c r="H136" s="12">
        <v>26</v>
      </c>
      <c r="I136" s="22"/>
      <c r="J136" s="22"/>
      <c r="K136" s="22"/>
      <c r="L136" s="12">
        <v>26</v>
      </c>
      <c r="M136" s="22"/>
      <c r="N136" s="22"/>
      <c r="O136" s="12">
        <v>26</v>
      </c>
      <c r="P136" s="22"/>
      <c r="Q136" s="22">
        <f t="shared" si="27"/>
        <v>0.11304347826086956</v>
      </c>
      <c r="R136" s="22">
        <f t="shared" si="25"/>
        <v>-3.1450503328032835</v>
      </c>
      <c r="S136" s="22">
        <f t="shared" si="26"/>
        <v>-0.3555274289255886</v>
      </c>
    </row>
    <row r="137" spans="1:19" ht="15.75">
      <c r="A137" s="11" t="s">
        <v>108</v>
      </c>
      <c r="B137" s="20" t="s">
        <v>109</v>
      </c>
      <c r="C137" s="12">
        <v>27</v>
      </c>
      <c r="D137" s="22"/>
      <c r="E137" s="22"/>
      <c r="F137" s="12">
        <v>27</v>
      </c>
      <c r="G137" s="22"/>
      <c r="H137" s="12">
        <v>27</v>
      </c>
      <c r="I137" s="22"/>
      <c r="J137" s="22"/>
      <c r="K137" s="22"/>
      <c r="L137" s="12">
        <v>27</v>
      </c>
      <c r="M137" s="22"/>
      <c r="N137" s="22"/>
      <c r="O137" s="12">
        <v>27</v>
      </c>
      <c r="P137" s="22"/>
      <c r="Q137" s="22">
        <f t="shared" si="27"/>
        <v>0.11739130434782609</v>
      </c>
      <c r="R137" s="22">
        <f t="shared" si="25"/>
        <v>-3.090602548780907</v>
      </c>
      <c r="S137" s="22">
        <f t="shared" si="26"/>
        <v>-0.3628098644221065</v>
      </c>
    </row>
    <row r="138" spans="1:19" ht="15.75">
      <c r="A138" s="11" t="s">
        <v>40</v>
      </c>
      <c r="B138" s="24" t="s">
        <v>41</v>
      </c>
      <c r="C138" s="12">
        <v>12</v>
      </c>
      <c r="D138" s="21"/>
      <c r="E138" s="12">
        <v>12</v>
      </c>
      <c r="F138" s="22"/>
      <c r="G138" s="22"/>
      <c r="H138" s="22"/>
      <c r="I138" s="12">
        <v>12</v>
      </c>
      <c r="J138" s="33"/>
      <c r="K138" s="21"/>
      <c r="L138" s="22"/>
      <c r="M138" s="12">
        <v>12</v>
      </c>
      <c r="N138" s="21"/>
      <c r="O138" s="21"/>
      <c r="P138" s="12">
        <v>12</v>
      </c>
      <c r="Q138" s="22">
        <f t="shared" si="27"/>
        <v>0.05217391304347826</v>
      </c>
      <c r="R138" s="22">
        <f t="shared" si="25"/>
        <v>-4.26052755022322</v>
      </c>
      <c r="S138" s="22">
        <f t="shared" si="26"/>
        <v>-0.22228839392468971</v>
      </c>
    </row>
    <row r="139" spans="1:19" ht="15.75">
      <c r="A139" s="45" t="s">
        <v>37</v>
      </c>
      <c r="B139" s="45"/>
      <c r="C139" s="12">
        <f aca="true" t="shared" si="28" ref="C139:P139">SUM(C118:C138)</f>
        <v>230</v>
      </c>
      <c r="D139" s="12">
        <f t="shared" si="28"/>
        <v>5</v>
      </c>
      <c r="E139" s="12">
        <f t="shared" si="28"/>
        <v>77</v>
      </c>
      <c r="F139" s="12">
        <f t="shared" si="28"/>
        <v>144</v>
      </c>
      <c r="G139" s="12">
        <f t="shared" si="28"/>
        <v>4</v>
      </c>
      <c r="H139" s="12">
        <f t="shared" si="28"/>
        <v>203</v>
      </c>
      <c r="I139" s="12">
        <f t="shared" si="28"/>
        <v>23</v>
      </c>
      <c r="J139" s="12">
        <f t="shared" si="28"/>
        <v>4</v>
      </c>
      <c r="K139" s="12">
        <f t="shared" si="28"/>
        <v>0</v>
      </c>
      <c r="L139" s="12">
        <f t="shared" si="28"/>
        <v>143</v>
      </c>
      <c r="M139" s="12">
        <f t="shared" si="28"/>
        <v>23</v>
      </c>
      <c r="N139" s="12">
        <f t="shared" si="28"/>
        <v>64</v>
      </c>
      <c r="O139" s="12">
        <f t="shared" si="28"/>
        <v>210</v>
      </c>
      <c r="P139" s="12">
        <f t="shared" si="28"/>
        <v>20</v>
      </c>
      <c r="Q139" s="49" t="s">
        <v>126</v>
      </c>
      <c r="R139" s="49"/>
      <c r="S139" s="22">
        <f>SUM(S118:S138)</f>
        <v>-4.082212689860527</v>
      </c>
    </row>
    <row r="140" spans="1:20" ht="15.75">
      <c r="A140" s="45" t="s">
        <v>38</v>
      </c>
      <c r="B140" s="45"/>
      <c r="C140" s="45"/>
      <c r="D140" s="12">
        <f>D139/230</f>
        <v>0.021739130434782608</v>
      </c>
      <c r="E140" s="12">
        <f aca="true" t="shared" si="29" ref="E140:P140">E139/230</f>
        <v>0.3347826086956522</v>
      </c>
      <c r="F140" s="12">
        <f t="shared" si="29"/>
        <v>0.6260869565217392</v>
      </c>
      <c r="G140" s="12">
        <f t="shared" si="29"/>
        <v>0.017391304347826087</v>
      </c>
      <c r="H140" s="12">
        <f t="shared" si="29"/>
        <v>0.8826086956521739</v>
      </c>
      <c r="I140" s="12">
        <f t="shared" si="29"/>
        <v>0.1</v>
      </c>
      <c r="J140" s="12">
        <f t="shared" si="29"/>
        <v>0.017391304347826087</v>
      </c>
      <c r="K140" s="12">
        <f t="shared" si="29"/>
        <v>0</v>
      </c>
      <c r="L140" s="12">
        <f t="shared" si="29"/>
        <v>0.6217391304347826</v>
      </c>
      <c r="M140" s="12">
        <f t="shared" si="29"/>
        <v>0.1</v>
      </c>
      <c r="N140" s="12">
        <f t="shared" si="29"/>
        <v>0.2782608695652174</v>
      </c>
      <c r="O140" s="12">
        <f t="shared" si="29"/>
        <v>0.9130434782608695</v>
      </c>
      <c r="P140" s="12">
        <f t="shared" si="29"/>
        <v>0.08695652173913043</v>
      </c>
      <c r="Q140" s="45">
        <v>4.08</v>
      </c>
      <c r="R140" s="45"/>
      <c r="S140" s="12"/>
      <c r="T140" s="3"/>
    </row>
    <row r="142" spans="1:17" ht="15.75">
      <c r="A142" s="31"/>
      <c r="B142" s="31"/>
      <c r="C142" s="31"/>
      <c r="Q142" s="31"/>
    </row>
    <row r="143" spans="1:19" ht="15.75">
      <c r="A143" s="53" t="s">
        <v>134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5"/>
      <c r="Q143" s="46" t="s">
        <v>135</v>
      </c>
      <c r="R143" s="46"/>
      <c r="S143" s="46"/>
    </row>
    <row r="144" spans="1:19" ht="15.75">
      <c r="A144" s="50" t="s">
        <v>0</v>
      </c>
      <c r="B144" s="50" t="s">
        <v>1</v>
      </c>
      <c r="C144" s="50" t="s">
        <v>2</v>
      </c>
      <c r="D144" s="49" t="s">
        <v>3</v>
      </c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6"/>
      <c r="R144" s="46"/>
      <c r="S144" s="46"/>
    </row>
    <row r="145" spans="1:19" ht="15.75">
      <c r="A145" s="51"/>
      <c r="B145" s="51"/>
      <c r="C145" s="51"/>
      <c r="D145" s="49" t="s">
        <v>137</v>
      </c>
      <c r="E145" s="49"/>
      <c r="F145" s="49"/>
      <c r="G145" s="49"/>
      <c r="H145" s="49" t="s">
        <v>138</v>
      </c>
      <c r="I145" s="49"/>
      <c r="J145" s="49"/>
      <c r="K145" s="49"/>
      <c r="L145" s="49"/>
      <c r="M145" s="49"/>
      <c r="N145" s="49"/>
      <c r="O145" s="49" t="s">
        <v>139</v>
      </c>
      <c r="P145" s="49"/>
      <c r="Q145" s="46"/>
      <c r="R145" s="46"/>
      <c r="S145" s="46"/>
    </row>
    <row r="146" spans="1:19" ht="104.25">
      <c r="A146" s="52"/>
      <c r="B146" s="52"/>
      <c r="C146" s="52"/>
      <c r="D146" s="17" t="s">
        <v>4</v>
      </c>
      <c r="E146" s="18" t="s">
        <v>5</v>
      </c>
      <c r="F146" s="18" t="s">
        <v>6</v>
      </c>
      <c r="G146" s="18" t="s">
        <v>7</v>
      </c>
      <c r="H146" s="18" t="s">
        <v>8</v>
      </c>
      <c r="I146" s="18" t="s">
        <v>9</v>
      </c>
      <c r="J146" s="18" t="s">
        <v>10</v>
      </c>
      <c r="K146" s="18" t="s">
        <v>11</v>
      </c>
      <c r="L146" s="18" t="s">
        <v>12</v>
      </c>
      <c r="M146" s="18" t="s">
        <v>13</v>
      </c>
      <c r="N146" s="18" t="s">
        <v>14</v>
      </c>
      <c r="O146" s="18" t="s">
        <v>15</v>
      </c>
      <c r="P146" s="18" t="s">
        <v>16</v>
      </c>
      <c r="Q146" s="32" t="s">
        <v>38</v>
      </c>
      <c r="R146" s="32" t="s">
        <v>125</v>
      </c>
      <c r="S146" s="19" t="s">
        <v>136</v>
      </c>
    </row>
    <row r="147" spans="1:19" ht="15.75">
      <c r="A147" s="11" t="s">
        <v>40</v>
      </c>
      <c r="B147" s="24" t="s">
        <v>41</v>
      </c>
      <c r="C147" s="12">
        <v>20</v>
      </c>
      <c r="D147" s="21"/>
      <c r="E147" s="12">
        <v>20</v>
      </c>
      <c r="F147" s="12"/>
      <c r="G147" s="12"/>
      <c r="H147" s="12"/>
      <c r="I147" s="12">
        <v>20</v>
      </c>
      <c r="J147" s="12"/>
      <c r="K147" s="21"/>
      <c r="L147" s="12"/>
      <c r="M147" s="12">
        <v>20</v>
      </c>
      <c r="N147" s="21"/>
      <c r="O147" s="21"/>
      <c r="P147" s="12">
        <v>20</v>
      </c>
      <c r="Q147" s="12">
        <f>C147/215</f>
        <v>0.09302325581395349</v>
      </c>
      <c r="R147" s="22">
        <f aca="true" t="shared" si="30" ref="R147:R168">LOG(Q147,2)</f>
        <v>-3.4262647547020983</v>
      </c>
      <c r="S147" s="22">
        <f aca="true" t="shared" si="31" ref="S147:S168">Q147*R147</f>
        <v>-0.3187223027629859</v>
      </c>
    </row>
    <row r="148" spans="1:19" ht="15.75">
      <c r="A148" s="11" t="s">
        <v>80</v>
      </c>
      <c r="B148" s="24" t="s">
        <v>81</v>
      </c>
      <c r="C148" s="12">
        <v>2</v>
      </c>
      <c r="D148" s="12">
        <v>2</v>
      </c>
      <c r="E148" s="12"/>
      <c r="F148" s="12"/>
      <c r="G148" s="12"/>
      <c r="H148" s="12">
        <v>2</v>
      </c>
      <c r="I148" s="12"/>
      <c r="J148" s="12"/>
      <c r="K148" s="12"/>
      <c r="L148" s="12"/>
      <c r="M148" s="12"/>
      <c r="N148" s="12">
        <v>2</v>
      </c>
      <c r="O148" s="12">
        <v>2</v>
      </c>
      <c r="P148" s="12"/>
      <c r="Q148" s="12">
        <f aca="true" t="shared" si="32" ref="Q148:Q168">C148/215</f>
        <v>0.009302325581395349</v>
      </c>
      <c r="R148" s="22">
        <f t="shared" si="30"/>
        <v>-6.748192849589461</v>
      </c>
      <c r="S148" s="22">
        <f t="shared" si="31"/>
        <v>-0.06277388697292523</v>
      </c>
    </row>
    <row r="149" spans="1:19" ht="15.75">
      <c r="A149" s="11" t="s">
        <v>49</v>
      </c>
      <c r="B149" s="20" t="s">
        <v>50</v>
      </c>
      <c r="C149" s="12">
        <v>3</v>
      </c>
      <c r="D149" s="12">
        <v>3</v>
      </c>
      <c r="E149" s="12"/>
      <c r="F149" s="12"/>
      <c r="G149" s="12"/>
      <c r="H149" s="12">
        <v>3</v>
      </c>
      <c r="I149" s="12"/>
      <c r="J149" s="12"/>
      <c r="K149" s="12"/>
      <c r="L149" s="21"/>
      <c r="M149" s="12"/>
      <c r="N149" s="12">
        <v>3</v>
      </c>
      <c r="O149" s="12">
        <v>3</v>
      </c>
      <c r="P149" s="12"/>
      <c r="Q149" s="12">
        <f t="shared" si="32"/>
        <v>0.013953488372093023</v>
      </c>
      <c r="R149" s="22">
        <f t="shared" si="30"/>
        <v>-6.1632303488683045</v>
      </c>
      <c r="S149" s="22">
        <f t="shared" si="31"/>
        <v>-0.08599856300746471</v>
      </c>
    </row>
    <row r="150" spans="1:19" ht="15.75">
      <c r="A150" s="11" t="s">
        <v>51</v>
      </c>
      <c r="B150" s="24" t="s">
        <v>52</v>
      </c>
      <c r="C150" s="12">
        <v>16</v>
      </c>
      <c r="D150" s="21"/>
      <c r="E150" s="12">
        <v>16</v>
      </c>
      <c r="F150" s="12"/>
      <c r="G150" s="12"/>
      <c r="H150" s="21"/>
      <c r="I150" s="12">
        <v>16</v>
      </c>
      <c r="J150" s="12"/>
      <c r="K150" s="12"/>
      <c r="L150" s="12">
        <v>16</v>
      </c>
      <c r="M150" s="12"/>
      <c r="N150" s="12"/>
      <c r="O150" s="21"/>
      <c r="P150" s="12">
        <v>16</v>
      </c>
      <c r="Q150" s="12">
        <f t="shared" si="32"/>
        <v>0.07441860465116279</v>
      </c>
      <c r="R150" s="22">
        <f t="shared" si="30"/>
        <v>-3.7481928495894605</v>
      </c>
      <c r="S150" s="22">
        <f t="shared" si="31"/>
        <v>-0.27893528182991334</v>
      </c>
    </row>
    <row r="151" spans="1:19" ht="15.75">
      <c r="A151" s="11" t="s">
        <v>67</v>
      </c>
      <c r="B151" s="24" t="s">
        <v>68</v>
      </c>
      <c r="C151" s="12">
        <v>20</v>
      </c>
      <c r="D151" s="12"/>
      <c r="E151" s="12"/>
      <c r="F151" s="12">
        <v>20</v>
      </c>
      <c r="G151" s="12"/>
      <c r="H151" s="12">
        <v>20</v>
      </c>
      <c r="I151" s="12"/>
      <c r="J151" s="12"/>
      <c r="K151" s="12"/>
      <c r="L151" s="12"/>
      <c r="M151" s="12"/>
      <c r="N151" s="12">
        <v>20</v>
      </c>
      <c r="O151" s="12">
        <v>20</v>
      </c>
      <c r="P151" s="12"/>
      <c r="Q151" s="12">
        <f t="shared" si="32"/>
        <v>0.09302325581395349</v>
      </c>
      <c r="R151" s="22">
        <f t="shared" si="30"/>
        <v>-3.4262647547020983</v>
      </c>
      <c r="S151" s="22">
        <f t="shared" si="31"/>
        <v>-0.3187223027629859</v>
      </c>
    </row>
    <row r="152" spans="1:19" ht="15.75">
      <c r="A152" s="11" t="s">
        <v>82</v>
      </c>
      <c r="B152" s="24" t="s">
        <v>83</v>
      </c>
      <c r="C152" s="12">
        <v>15</v>
      </c>
      <c r="D152" s="12"/>
      <c r="E152" s="12"/>
      <c r="F152" s="12">
        <v>15</v>
      </c>
      <c r="G152" s="12"/>
      <c r="H152" s="12"/>
      <c r="I152" s="12">
        <v>15</v>
      </c>
      <c r="J152" s="12"/>
      <c r="K152" s="12"/>
      <c r="L152" s="12"/>
      <c r="M152" s="12">
        <v>15</v>
      </c>
      <c r="N152" s="12"/>
      <c r="O152" s="12">
        <v>15</v>
      </c>
      <c r="P152" s="12"/>
      <c r="Q152" s="12">
        <f t="shared" si="32"/>
        <v>0.06976744186046512</v>
      </c>
      <c r="R152" s="22">
        <f t="shared" si="30"/>
        <v>-3.841302253980942</v>
      </c>
      <c r="S152" s="22">
        <f t="shared" si="31"/>
        <v>-0.26799783167308894</v>
      </c>
    </row>
    <row r="153" spans="1:19" ht="15.75">
      <c r="A153" s="8" t="s">
        <v>53</v>
      </c>
      <c r="B153" s="20" t="s">
        <v>54</v>
      </c>
      <c r="C153" s="12">
        <v>9</v>
      </c>
      <c r="D153" s="12"/>
      <c r="E153" s="12"/>
      <c r="F153" s="12">
        <v>9</v>
      </c>
      <c r="G153" s="12"/>
      <c r="H153" s="12">
        <v>9</v>
      </c>
      <c r="I153" s="12"/>
      <c r="J153" s="12"/>
      <c r="K153" s="12"/>
      <c r="L153" s="12">
        <v>9</v>
      </c>
      <c r="M153" s="12"/>
      <c r="N153" s="12"/>
      <c r="O153" s="12">
        <v>9</v>
      </c>
      <c r="P153" s="12"/>
      <c r="Q153" s="12">
        <f t="shared" si="32"/>
        <v>0.04186046511627907</v>
      </c>
      <c r="R153" s="22">
        <f t="shared" si="30"/>
        <v>-4.578267848147148</v>
      </c>
      <c r="S153" s="22">
        <f t="shared" si="31"/>
        <v>-0.19164842155034575</v>
      </c>
    </row>
    <row r="154" spans="1:19" ht="15.75">
      <c r="A154" s="11" t="s">
        <v>84</v>
      </c>
      <c r="B154" s="24" t="s">
        <v>85</v>
      </c>
      <c r="C154" s="12">
        <v>5</v>
      </c>
      <c r="D154" s="12"/>
      <c r="E154" s="12"/>
      <c r="F154" s="12">
        <v>5</v>
      </c>
      <c r="G154" s="12"/>
      <c r="H154" s="12">
        <v>5</v>
      </c>
      <c r="I154" s="12"/>
      <c r="J154" s="12"/>
      <c r="K154" s="12"/>
      <c r="L154" s="12">
        <v>5</v>
      </c>
      <c r="M154" s="12"/>
      <c r="N154" s="12"/>
      <c r="O154" s="12">
        <v>5</v>
      </c>
      <c r="P154" s="12"/>
      <c r="Q154" s="12">
        <f t="shared" si="32"/>
        <v>0.023255813953488372</v>
      </c>
      <c r="R154" s="22">
        <f t="shared" si="30"/>
        <v>-5.426264754702098</v>
      </c>
      <c r="S154" s="22">
        <f t="shared" si="31"/>
        <v>-0.1261922035977232</v>
      </c>
    </row>
    <row r="155" spans="1:19" ht="15.75">
      <c r="A155" s="11" t="s">
        <v>86</v>
      </c>
      <c r="B155" s="24" t="s">
        <v>87</v>
      </c>
      <c r="C155" s="12">
        <v>6</v>
      </c>
      <c r="D155" s="12"/>
      <c r="E155" s="12"/>
      <c r="F155" s="12">
        <v>6</v>
      </c>
      <c r="G155" s="12"/>
      <c r="H155" s="12">
        <v>6</v>
      </c>
      <c r="I155" s="12"/>
      <c r="J155" s="12"/>
      <c r="K155" s="12"/>
      <c r="L155" s="12">
        <v>6</v>
      </c>
      <c r="M155" s="12"/>
      <c r="N155" s="12"/>
      <c r="O155" s="12">
        <v>6</v>
      </c>
      <c r="P155" s="12"/>
      <c r="Q155" s="12">
        <f t="shared" si="32"/>
        <v>0.027906976744186046</v>
      </c>
      <c r="R155" s="22">
        <f t="shared" si="30"/>
        <v>-5.1632303488683045</v>
      </c>
      <c r="S155" s="22">
        <f t="shared" si="31"/>
        <v>-0.14409014927074337</v>
      </c>
    </row>
    <row r="156" spans="1:19" ht="15.75">
      <c r="A156" s="11" t="s">
        <v>47</v>
      </c>
      <c r="B156" s="24" t="s">
        <v>48</v>
      </c>
      <c r="C156" s="12">
        <v>10</v>
      </c>
      <c r="D156" s="12"/>
      <c r="E156" s="12"/>
      <c r="F156" s="12">
        <v>10</v>
      </c>
      <c r="G156" s="12"/>
      <c r="H156" s="12">
        <v>10</v>
      </c>
      <c r="I156" s="12"/>
      <c r="J156" s="12"/>
      <c r="K156" s="12"/>
      <c r="L156" s="12">
        <v>10</v>
      </c>
      <c r="M156" s="12"/>
      <c r="N156" s="12"/>
      <c r="O156" s="12">
        <v>10</v>
      </c>
      <c r="P156" s="12"/>
      <c r="Q156" s="12">
        <f t="shared" si="32"/>
        <v>0.046511627906976744</v>
      </c>
      <c r="R156" s="22">
        <f t="shared" si="30"/>
        <v>-4.426264754702098</v>
      </c>
      <c r="S156" s="22">
        <f t="shared" si="31"/>
        <v>-0.20587277928846967</v>
      </c>
    </row>
    <row r="157" spans="1:19" ht="15.75">
      <c r="A157" s="13" t="s">
        <v>88</v>
      </c>
      <c r="B157" s="20" t="s">
        <v>89</v>
      </c>
      <c r="C157" s="12">
        <v>7</v>
      </c>
      <c r="D157" s="12"/>
      <c r="E157" s="12">
        <v>7</v>
      </c>
      <c r="F157" s="12"/>
      <c r="G157" s="12"/>
      <c r="H157" s="12">
        <v>7</v>
      </c>
      <c r="I157" s="12"/>
      <c r="J157" s="12"/>
      <c r="K157" s="12"/>
      <c r="L157" s="12">
        <v>7</v>
      </c>
      <c r="M157" s="12"/>
      <c r="N157" s="12"/>
      <c r="O157" s="12"/>
      <c r="P157" s="12">
        <v>7</v>
      </c>
      <c r="Q157" s="12">
        <f t="shared" si="32"/>
        <v>0.03255813953488372</v>
      </c>
      <c r="R157" s="22">
        <f t="shared" si="30"/>
        <v>-4.940837927531856</v>
      </c>
      <c r="S157" s="22">
        <f t="shared" si="31"/>
        <v>-0.16086449066382785</v>
      </c>
    </row>
    <row r="158" spans="1:19" ht="15.75">
      <c r="A158" s="11" t="s">
        <v>90</v>
      </c>
      <c r="B158" s="20" t="s">
        <v>91</v>
      </c>
      <c r="C158" s="12">
        <v>11</v>
      </c>
      <c r="D158" s="12"/>
      <c r="E158" s="12">
        <v>11</v>
      </c>
      <c r="F158" s="12"/>
      <c r="G158" s="12"/>
      <c r="H158" s="12">
        <v>11</v>
      </c>
      <c r="I158" s="12"/>
      <c r="J158" s="12"/>
      <c r="K158" s="12"/>
      <c r="L158" s="12">
        <v>11</v>
      </c>
      <c r="M158" s="12"/>
      <c r="N158" s="12"/>
      <c r="O158" s="12">
        <v>11</v>
      </c>
      <c r="P158" s="12"/>
      <c r="Q158" s="12">
        <f t="shared" si="32"/>
        <v>0.05116279069767442</v>
      </c>
      <c r="R158" s="22">
        <f t="shared" si="30"/>
        <v>-4.288761230952163</v>
      </c>
      <c r="S158" s="22">
        <f t="shared" si="31"/>
        <v>-0.21942499321150602</v>
      </c>
    </row>
    <row r="159" spans="1:19" ht="15.75">
      <c r="A159" s="11" t="s">
        <v>94</v>
      </c>
      <c r="B159" s="20" t="s">
        <v>95</v>
      </c>
      <c r="C159" s="12">
        <v>9</v>
      </c>
      <c r="D159" s="12"/>
      <c r="E159" s="12">
        <v>9</v>
      </c>
      <c r="F159" s="12"/>
      <c r="G159" s="12"/>
      <c r="H159" s="12">
        <v>9</v>
      </c>
      <c r="I159" s="12"/>
      <c r="J159" s="12"/>
      <c r="K159" s="12"/>
      <c r="L159" s="12"/>
      <c r="M159" s="12"/>
      <c r="N159" s="12">
        <v>9</v>
      </c>
      <c r="O159" s="12">
        <v>9</v>
      </c>
      <c r="P159" s="12"/>
      <c r="Q159" s="12">
        <f t="shared" si="32"/>
        <v>0.04186046511627907</v>
      </c>
      <c r="R159" s="22">
        <f t="shared" si="30"/>
        <v>-4.578267848147148</v>
      </c>
      <c r="S159" s="22">
        <f t="shared" si="31"/>
        <v>-0.19164842155034575</v>
      </c>
    </row>
    <row r="160" spans="1:19" ht="15.75">
      <c r="A160" s="11" t="s">
        <v>98</v>
      </c>
      <c r="B160" s="24" t="s">
        <v>99</v>
      </c>
      <c r="C160" s="12">
        <v>13</v>
      </c>
      <c r="D160" s="12"/>
      <c r="E160" s="12">
        <v>13</v>
      </c>
      <c r="F160" s="12"/>
      <c r="G160" s="12"/>
      <c r="H160" s="12">
        <v>13</v>
      </c>
      <c r="I160" s="12"/>
      <c r="J160" s="12"/>
      <c r="K160" s="12"/>
      <c r="L160" s="12">
        <v>13</v>
      </c>
      <c r="M160" s="12"/>
      <c r="N160" s="12"/>
      <c r="O160" s="12">
        <v>13</v>
      </c>
      <c r="P160" s="12"/>
      <c r="Q160" s="12">
        <f t="shared" si="32"/>
        <v>0.06046511627906977</v>
      </c>
      <c r="R160" s="22">
        <f t="shared" si="30"/>
        <v>-4.047753131448369</v>
      </c>
      <c r="S160" s="22">
        <f t="shared" si="31"/>
        <v>-0.2447478637619944</v>
      </c>
    </row>
    <row r="161" spans="1:19" ht="15.75">
      <c r="A161" s="11" t="s">
        <v>111</v>
      </c>
      <c r="B161" s="24" t="s">
        <v>112</v>
      </c>
      <c r="C161" s="12">
        <v>4</v>
      </c>
      <c r="D161" s="12"/>
      <c r="E161" s="12"/>
      <c r="F161" s="12">
        <v>4</v>
      </c>
      <c r="G161" s="12"/>
      <c r="H161" s="12">
        <v>4</v>
      </c>
      <c r="I161" s="12"/>
      <c r="J161" s="12"/>
      <c r="K161" s="12"/>
      <c r="L161" s="12">
        <v>4</v>
      </c>
      <c r="M161" s="12"/>
      <c r="N161" s="12"/>
      <c r="O161" s="12">
        <v>4</v>
      </c>
      <c r="P161" s="12"/>
      <c r="Q161" s="12">
        <f t="shared" si="32"/>
        <v>0.018604651162790697</v>
      </c>
      <c r="R161" s="22">
        <f t="shared" si="30"/>
        <v>-5.7481928495894605</v>
      </c>
      <c r="S161" s="22">
        <f t="shared" si="31"/>
        <v>-0.10694312278305973</v>
      </c>
    </row>
    <row r="162" spans="1:19" ht="15.75">
      <c r="A162" s="11" t="s">
        <v>100</v>
      </c>
      <c r="B162" s="24" t="s">
        <v>101</v>
      </c>
      <c r="C162" s="12">
        <v>8</v>
      </c>
      <c r="D162" s="12"/>
      <c r="E162" s="12">
        <v>8</v>
      </c>
      <c r="F162" s="12"/>
      <c r="G162" s="12"/>
      <c r="H162" s="12">
        <v>8</v>
      </c>
      <c r="I162" s="12"/>
      <c r="J162" s="12"/>
      <c r="K162" s="12"/>
      <c r="L162" s="12"/>
      <c r="M162" s="12"/>
      <c r="N162" s="12">
        <v>8</v>
      </c>
      <c r="O162" s="12">
        <v>8</v>
      </c>
      <c r="P162" s="12"/>
      <c r="Q162" s="12">
        <f t="shared" si="32"/>
        <v>0.037209302325581395</v>
      </c>
      <c r="R162" s="22">
        <f t="shared" si="30"/>
        <v>-4.7481928495894605</v>
      </c>
      <c r="S162" s="22">
        <f t="shared" si="31"/>
        <v>-0.17667694324053806</v>
      </c>
    </row>
    <row r="163" spans="1:19" ht="15.75">
      <c r="A163" s="11" t="s">
        <v>102</v>
      </c>
      <c r="B163" s="24" t="s">
        <v>103</v>
      </c>
      <c r="C163" s="12">
        <v>7</v>
      </c>
      <c r="D163" s="12"/>
      <c r="E163" s="12">
        <v>7</v>
      </c>
      <c r="F163" s="12"/>
      <c r="G163" s="12"/>
      <c r="H163" s="12">
        <v>7</v>
      </c>
      <c r="I163" s="12"/>
      <c r="J163" s="12"/>
      <c r="K163" s="12"/>
      <c r="L163" s="12"/>
      <c r="M163" s="12"/>
      <c r="N163" s="12">
        <v>7</v>
      </c>
      <c r="O163" s="12">
        <v>7</v>
      </c>
      <c r="P163" s="12"/>
      <c r="Q163" s="12">
        <f t="shared" si="32"/>
        <v>0.03255813953488372</v>
      </c>
      <c r="R163" s="22">
        <f t="shared" si="30"/>
        <v>-4.940837927531856</v>
      </c>
      <c r="S163" s="22">
        <f t="shared" si="31"/>
        <v>-0.16086449066382785</v>
      </c>
    </row>
    <row r="164" spans="1:19" ht="15.75">
      <c r="A164" s="11" t="s">
        <v>106</v>
      </c>
      <c r="B164" s="20" t="s">
        <v>107</v>
      </c>
      <c r="C164" s="12">
        <v>13</v>
      </c>
      <c r="D164" s="12"/>
      <c r="E164" s="12"/>
      <c r="F164" s="12">
        <v>13</v>
      </c>
      <c r="G164" s="12"/>
      <c r="H164" s="12">
        <v>13</v>
      </c>
      <c r="I164" s="12"/>
      <c r="J164" s="12"/>
      <c r="K164" s="12"/>
      <c r="L164" s="12">
        <v>13</v>
      </c>
      <c r="M164" s="12"/>
      <c r="N164" s="12"/>
      <c r="O164" s="12">
        <v>13</v>
      </c>
      <c r="P164" s="12"/>
      <c r="Q164" s="12">
        <f t="shared" si="32"/>
        <v>0.06046511627906977</v>
      </c>
      <c r="R164" s="22">
        <f t="shared" si="30"/>
        <v>-4.047753131448369</v>
      </c>
      <c r="S164" s="22">
        <f t="shared" si="31"/>
        <v>-0.2447478637619944</v>
      </c>
    </row>
    <row r="165" spans="1:19" ht="15.75">
      <c r="A165" s="11" t="s">
        <v>108</v>
      </c>
      <c r="B165" s="20" t="s">
        <v>109</v>
      </c>
      <c r="C165" s="12">
        <v>16</v>
      </c>
      <c r="D165" s="12"/>
      <c r="E165" s="12"/>
      <c r="F165" s="12">
        <v>16</v>
      </c>
      <c r="G165" s="12"/>
      <c r="H165" s="12">
        <v>16</v>
      </c>
      <c r="I165" s="12"/>
      <c r="J165" s="12"/>
      <c r="K165" s="12"/>
      <c r="L165" s="12">
        <v>16</v>
      </c>
      <c r="M165" s="12"/>
      <c r="N165" s="12"/>
      <c r="O165" s="12">
        <v>16</v>
      </c>
      <c r="P165" s="12"/>
      <c r="Q165" s="12">
        <f t="shared" si="32"/>
        <v>0.07441860465116279</v>
      </c>
      <c r="R165" s="22">
        <f t="shared" si="30"/>
        <v>-3.7481928495894605</v>
      </c>
      <c r="S165" s="22">
        <f t="shared" si="31"/>
        <v>-0.27893528182991334</v>
      </c>
    </row>
    <row r="166" spans="1:19" ht="15.75">
      <c r="A166" s="11" t="s">
        <v>113</v>
      </c>
      <c r="B166" s="24" t="s">
        <v>114</v>
      </c>
      <c r="C166" s="12">
        <v>8</v>
      </c>
      <c r="D166" s="12"/>
      <c r="E166" s="12">
        <v>8</v>
      </c>
      <c r="F166" s="12"/>
      <c r="G166" s="12"/>
      <c r="H166" s="12"/>
      <c r="I166" s="21"/>
      <c r="J166" s="12">
        <v>8</v>
      </c>
      <c r="K166" s="12"/>
      <c r="L166" s="12"/>
      <c r="M166" s="12"/>
      <c r="N166" s="12">
        <v>8</v>
      </c>
      <c r="O166" s="12">
        <v>8</v>
      </c>
      <c r="P166" s="12"/>
      <c r="Q166" s="12">
        <f t="shared" si="32"/>
        <v>0.037209302325581395</v>
      </c>
      <c r="R166" s="22">
        <f t="shared" si="30"/>
        <v>-4.7481928495894605</v>
      </c>
      <c r="S166" s="22">
        <f t="shared" si="31"/>
        <v>-0.17667694324053806</v>
      </c>
    </row>
    <row r="167" spans="1:19" ht="15.75">
      <c r="A167" s="11" t="s">
        <v>115</v>
      </c>
      <c r="B167" s="24" t="s">
        <v>116</v>
      </c>
      <c r="C167" s="12">
        <v>5</v>
      </c>
      <c r="D167" s="12"/>
      <c r="E167" s="12">
        <v>5</v>
      </c>
      <c r="F167" s="12"/>
      <c r="G167" s="12"/>
      <c r="H167" s="12"/>
      <c r="I167" s="12"/>
      <c r="J167" s="12"/>
      <c r="K167" s="12">
        <v>5</v>
      </c>
      <c r="L167" s="12"/>
      <c r="M167" s="12"/>
      <c r="N167" s="12">
        <v>5</v>
      </c>
      <c r="O167" s="12">
        <v>5</v>
      </c>
      <c r="P167" s="12"/>
      <c r="Q167" s="12">
        <f t="shared" si="32"/>
        <v>0.023255813953488372</v>
      </c>
      <c r="R167" s="22">
        <f t="shared" si="30"/>
        <v>-5.426264754702098</v>
      </c>
      <c r="S167" s="22">
        <f t="shared" si="31"/>
        <v>-0.1261922035977232</v>
      </c>
    </row>
    <row r="168" spans="1:19" ht="15.75">
      <c r="A168" s="11" t="s">
        <v>44</v>
      </c>
      <c r="B168" s="20" t="s">
        <v>32</v>
      </c>
      <c r="C168" s="12">
        <v>8</v>
      </c>
      <c r="D168" s="12"/>
      <c r="E168" s="12"/>
      <c r="F168" s="12"/>
      <c r="G168" s="12">
        <v>8</v>
      </c>
      <c r="H168" s="12"/>
      <c r="I168" s="12"/>
      <c r="J168" s="12">
        <v>8</v>
      </c>
      <c r="K168" s="12"/>
      <c r="L168" s="12">
        <v>8</v>
      </c>
      <c r="M168" s="12"/>
      <c r="N168" s="12"/>
      <c r="O168" s="12">
        <v>8</v>
      </c>
      <c r="P168" s="12"/>
      <c r="Q168" s="12">
        <f t="shared" si="32"/>
        <v>0.037209302325581395</v>
      </c>
      <c r="R168" s="22">
        <f t="shared" si="30"/>
        <v>-4.7481928495894605</v>
      </c>
      <c r="S168" s="22">
        <f t="shared" si="31"/>
        <v>-0.17667694324053806</v>
      </c>
    </row>
    <row r="169" spans="1:19" ht="15.75">
      <c r="A169" s="45" t="s">
        <v>37</v>
      </c>
      <c r="B169" s="45"/>
      <c r="C169" s="12">
        <f aca="true" t="shared" si="33" ref="C169:P169">SUM(C147:C168)</f>
        <v>215</v>
      </c>
      <c r="D169" s="12">
        <f t="shared" si="33"/>
        <v>5</v>
      </c>
      <c r="E169" s="12">
        <f t="shared" si="33"/>
        <v>104</v>
      </c>
      <c r="F169" s="12">
        <f t="shared" si="33"/>
        <v>98</v>
      </c>
      <c r="G169" s="12">
        <f t="shared" si="33"/>
        <v>8</v>
      </c>
      <c r="H169" s="12">
        <f t="shared" si="33"/>
        <v>143</v>
      </c>
      <c r="I169" s="12">
        <f t="shared" si="33"/>
        <v>51</v>
      </c>
      <c r="J169" s="12">
        <f t="shared" si="33"/>
        <v>16</v>
      </c>
      <c r="K169" s="12">
        <f t="shared" si="33"/>
        <v>5</v>
      </c>
      <c r="L169" s="12">
        <f t="shared" si="33"/>
        <v>118</v>
      </c>
      <c r="M169" s="12">
        <f t="shared" si="33"/>
        <v>35</v>
      </c>
      <c r="N169" s="12">
        <f t="shared" si="33"/>
        <v>62</v>
      </c>
      <c r="O169" s="12">
        <f t="shared" si="33"/>
        <v>172</v>
      </c>
      <c r="P169" s="12">
        <f t="shared" si="33"/>
        <v>43</v>
      </c>
      <c r="Q169" s="49" t="s">
        <v>126</v>
      </c>
      <c r="R169" s="49"/>
      <c r="S169" s="22">
        <f>SUM(S147:S168)</f>
        <v>-4.265353284262452</v>
      </c>
    </row>
    <row r="170" spans="1:19" ht="15.75">
      <c r="A170" s="45" t="s">
        <v>38</v>
      </c>
      <c r="B170" s="45"/>
      <c r="C170" s="45"/>
      <c r="D170" s="12">
        <f>D169/215</f>
        <v>0.023255813953488372</v>
      </c>
      <c r="E170" s="12">
        <f aca="true" t="shared" si="34" ref="E170:P170">E169/215</f>
        <v>0.48372093023255813</v>
      </c>
      <c r="F170" s="12">
        <f t="shared" si="34"/>
        <v>0.4558139534883721</v>
      </c>
      <c r="G170" s="12">
        <f t="shared" si="34"/>
        <v>0.037209302325581395</v>
      </c>
      <c r="H170" s="12">
        <f t="shared" si="34"/>
        <v>0.6651162790697674</v>
      </c>
      <c r="I170" s="12">
        <f t="shared" si="34"/>
        <v>0.2372093023255814</v>
      </c>
      <c r="J170" s="12">
        <f t="shared" si="34"/>
        <v>0.07441860465116279</v>
      </c>
      <c r="K170" s="12">
        <f t="shared" si="34"/>
        <v>0.023255813953488372</v>
      </c>
      <c r="L170" s="12">
        <f t="shared" si="34"/>
        <v>0.5488372093023256</v>
      </c>
      <c r="M170" s="12">
        <f t="shared" si="34"/>
        <v>0.16279069767441862</v>
      </c>
      <c r="N170" s="12">
        <f t="shared" si="34"/>
        <v>0.28837209302325584</v>
      </c>
      <c r="O170" s="12">
        <f t="shared" si="34"/>
        <v>0.8</v>
      </c>
      <c r="P170" s="12">
        <f t="shared" si="34"/>
        <v>0.2</v>
      </c>
      <c r="Q170" s="47">
        <v>-4.26</v>
      </c>
      <c r="R170" s="48"/>
      <c r="S170" s="22"/>
    </row>
    <row r="171" spans="1:17" ht="15.75">
      <c r="A171" s="31"/>
      <c r="B171" s="31"/>
      <c r="C171" s="31"/>
      <c r="Q171" s="31"/>
    </row>
    <row r="172" spans="2:17" ht="15.75">
      <c r="B172" s="31"/>
      <c r="C172" s="31"/>
      <c r="Q172" s="31"/>
    </row>
    <row r="173" spans="1:19" ht="15.75">
      <c r="A173" s="53" t="s">
        <v>117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5"/>
      <c r="Q173" s="46" t="s">
        <v>135</v>
      </c>
      <c r="R173" s="46"/>
      <c r="S173" s="46"/>
    </row>
    <row r="174" spans="1:19" ht="15.75">
      <c r="A174" s="50" t="s">
        <v>0</v>
      </c>
      <c r="B174" s="50" t="s">
        <v>1</v>
      </c>
      <c r="C174" s="50" t="s">
        <v>2</v>
      </c>
      <c r="D174" s="49" t="s">
        <v>3</v>
      </c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6"/>
      <c r="R174" s="46"/>
      <c r="S174" s="46"/>
    </row>
    <row r="175" spans="1:19" ht="15.75">
      <c r="A175" s="51"/>
      <c r="B175" s="51"/>
      <c r="C175" s="51"/>
      <c r="D175" s="49" t="s">
        <v>137</v>
      </c>
      <c r="E175" s="49"/>
      <c r="F175" s="49"/>
      <c r="G175" s="49"/>
      <c r="H175" s="49" t="s">
        <v>138</v>
      </c>
      <c r="I175" s="49"/>
      <c r="J175" s="49"/>
      <c r="K175" s="49"/>
      <c r="L175" s="49"/>
      <c r="M175" s="49"/>
      <c r="N175" s="49"/>
      <c r="O175" s="49" t="s">
        <v>139</v>
      </c>
      <c r="P175" s="49"/>
      <c r="Q175" s="46"/>
      <c r="R175" s="46"/>
      <c r="S175" s="46"/>
    </row>
    <row r="176" spans="1:19" ht="104.25">
      <c r="A176" s="52"/>
      <c r="B176" s="52"/>
      <c r="C176" s="52"/>
      <c r="D176" s="17" t="s">
        <v>4</v>
      </c>
      <c r="E176" s="18" t="s">
        <v>5</v>
      </c>
      <c r="F176" s="18" t="s">
        <v>6</v>
      </c>
      <c r="G176" s="18" t="s">
        <v>7</v>
      </c>
      <c r="H176" s="18" t="s">
        <v>8</v>
      </c>
      <c r="I176" s="18" t="s">
        <v>9</v>
      </c>
      <c r="J176" s="18" t="s">
        <v>10</v>
      </c>
      <c r="K176" s="18" t="s">
        <v>11</v>
      </c>
      <c r="L176" s="18" t="s">
        <v>12</v>
      </c>
      <c r="M176" s="18" t="s">
        <v>13</v>
      </c>
      <c r="N176" s="18" t="s">
        <v>14</v>
      </c>
      <c r="O176" s="18" t="s">
        <v>15</v>
      </c>
      <c r="P176" s="18" t="s">
        <v>16</v>
      </c>
      <c r="Q176" s="39" t="s">
        <v>38</v>
      </c>
      <c r="R176" s="39" t="s">
        <v>125</v>
      </c>
      <c r="S176" s="19" t="s">
        <v>136</v>
      </c>
    </row>
    <row r="177" spans="1:19" ht="15.75">
      <c r="A177" s="11" t="s">
        <v>40</v>
      </c>
      <c r="B177" s="24" t="s">
        <v>41</v>
      </c>
      <c r="C177" s="12">
        <v>20</v>
      </c>
      <c r="D177" s="21"/>
      <c r="E177" s="12">
        <v>20</v>
      </c>
      <c r="F177" s="22"/>
      <c r="G177" s="22"/>
      <c r="H177" s="22"/>
      <c r="I177" s="12">
        <v>20</v>
      </c>
      <c r="J177" s="33"/>
      <c r="K177" s="21"/>
      <c r="L177" s="22"/>
      <c r="M177" s="12">
        <v>20</v>
      </c>
      <c r="N177" s="21"/>
      <c r="O177" s="21"/>
      <c r="P177" s="12">
        <v>20</v>
      </c>
      <c r="Q177" s="12">
        <f>C177/279</f>
        <v>0.07168458781362007</v>
      </c>
      <c r="R177" s="12">
        <f>LOG(Q177,2)</f>
        <v>-3.8021932169418253</v>
      </c>
      <c r="S177" s="22">
        <f>Q177*R177</f>
        <v>-0.2725586535442169</v>
      </c>
    </row>
    <row r="178" spans="1:19" ht="15.75">
      <c r="A178" s="11" t="s">
        <v>49</v>
      </c>
      <c r="B178" s="20" t="s">
        <v>50</v>
      </c>
      <c r="C178" s="12">
        <v>8</v>
      </c>
      <c r="D178" s="12">
        <v>8</v>
      </c>
      <c r="E178" s="22"/>
      <c r="F178" s="22"/>
      <c r="G178" s="22"/>
      <c r="H178" s="12">
        <v>8</v>
      </c>
      <c r="I178" s="22"/>
      <c r="J178" s="22"/>
      <c r="K178" s="22"/>
      <c r="L178" s="21"/>
      <c r="M178" s="22"/>
      <c r="N178" s="12">
        <v>8</v>
      </c>
      <c r="O178" s="12">
        <v>8</v>
      </c>
      <c r="P178" s="22"/>
      <c r="Q178" s="12">
        <f aca="true" t="shared" si="35" ref="Q178:Q197">C178/279</f>
        <v>0.02867383512544803</v>
      </c>
      <c r="R178" s="12">
        <f aca="true" t="shared" si="36" ref="R178:R197">LOG(Q178,2)</f>
        <v>-5.124121311829188</v>
      </c>
      <c r="S178" s="22">
        <f aca="true" t="shared" si="37" ref="S178:S197">Q178*R178</f>
        <v>-0.1469282096581846</v>
      </c>
    </row>
    <row r="179" spans="1:19" ht="15.75">
      <c r="A179" s="11" t="s">
        <v>67</v>
      </c>
      <c r="B179" s="24" t="s">
        <v>68</v>
      </c>
      <c r="C179" s="12">
        <v>26</v>
      </c>
      <c r="D179" s="21"/>
      <c r="E179" s="22"/>
      <c r="F179" s="12">
        <v>26</v>
      </c>
      <c r="G179" s="22"/>
      <c r="H179" s="12">
        <v>26</v>
      </c>
      <c r="I179" s="22"/>
      <c r="J179" s="22"/>
      <c r="K179" s="22"/>
      <c r="L179" s="22"/>
      <c r="M179" s="22"/>
      <c r="N179" s="12">
        <v>26</v>
      </c>
      <c r="O179" s="12">
        <v>26</v>
      </c>
      <c r="P179" s="22"/>
      <c r="Q179" s="12">
        <f t="shared" si="35"/>
        <v>0.0931899641577061</v>
      </c>
      <c r="R179" s="12">
        <f t="shared" si="36"/>
        <v>-3.4236815936880958</v>
      </c>
      <c r="S179" s="22">
        <f t="shared" si="37"/>
        <v>-0.31905276500319174</v>
      </c>
    </row>
    <row r="180" spans="1:19" ht="15.75">
      <c r="A180" s="11" t="s">
        <v>82</v>
      </c>
      <c r="B180" s="24" t="s">
        <v>83</v>
      </c>
      <c r="C180" s="12">
        <v>14</v>
      </c>
      <c r="D180" s="21"/>
      <c r="E180" s="22"/>
      <c r="F180" s="12">
        <v>14</v>
      </c>
      <c r="G180" s="22"/>
      <c r="H180" s="22"/>
      <c r="I180" s="12">
        <v>14</v>
      </c>
      <c r="J180" s="22"/>
      <c r="K180" s="22"/>
      <c r="L180" s="22"/>
      <c r="M180" s="12">
        <v>14</v>
      </c>
      <c r="N180" s="22"/>
      <c r="O180" s="12">
        <v>14</v>
      </c>
      <c r="P180" s="22"/>
      <c r="Q180" s="12">
        <f t="shared" si="35"/>
        <v>0.05017921146953405</v>
      </c>
      <c r="R180" s="12">
        <f t="shared" si="36"/>
        <v>-4.316766389771583</v>
      </c>
      <c r="S180" s="22">
        <f t="shared" si="37"/>
        <v>-0.21661193353692534</v>
      </c>
    </row>
    <row r="181" spans="1:19" ht="15.75">
      <c r="A181" s="8" t="s">
        <v>53</v>
      </c>
      <c r="B181" s="20" t="s">
        <v>54</v>
      </c>
      <c r="C181" s="12">
        <v>10</v>
      </c>
      <c r="D181" s="21"/>
      <c r="E181" s="22"/>
      <c r="F181" s="12">
        <v>10</v>
      </c>
      <c r="G181" s="22"/>
      <c r="H181" s="12">
        <v>10</v>
      </c>
      <c r="I181" s="12"/>
      <c r="J181" s="22"/>
      <c r="K181" s="22"/>
      <c r="L181" s="12">
        <v>10</v>
      </c>
      <c r="M181" s="22"/>
      <c r="N181" s="22"/>
      <c r="O181" s="12">
        <v>10</v>
      </c>
      <c r="P181" s="22"/>
      <c r="Q181" s="12">
        <f t="shared" si="35"/>
        <v>0.035842293906810034</v>
      </c>
      <c r="R181" s="12">
        <f t="shared" si="36"/>
        <v>-4.802193216941825</v>
      </c>
      <c r="S181" s="22">
        <f t="shared" si="37"/>
        <v>-0.17212162067891845</v>
      </c>
    </row>
    <row r="182" spans="1:19" ht="15.75">
      <c r="A182" s="11" t="s">
        <v>84</v>
      </c>
      <c r="B182" s="24" t="s">
        <v>85</v>
      </c>
      <c r="C182" s="12">
        <v>11</v>
      </c>
      <c r="D182" s="21"/>
      <c r="E182" s="22"/>
      <c r="F182" s="12">
        <v>11</v>
      </c>
      <c r="G182" s="22"/>
      <c r="H182" s="12">
        <v>11</v>
      </c>
      <c r="I182" s="22"/>
      <c r="J182" s="22"/>
      <c r="K182" s="22"/>
      <c r="L182" s="12">
        <v>11</v>
      </c>
      <c r="M182" s="22"/>
      <c r="N182" s="22"/>
      <c r="O182" s="12">
        <v>11</v>
      </c>
      <c r="P182" s="22"/>
      <c r="Q182" s="12">
        <f t="shared" si="35"/>
        <v>0.03942652329749104</v>
      </c>
      <c r="R182" s="12">
        <f t="shared" si="36"/>
        <v>-4.664689693191891</v>
      </c>
      <c r="S182" s="22">
        <f t="shared" si="37"/>
        <v>-0.1839124968641964</v>
      </c>
    </row>
    <row r="183" spans="1:19" ht="15.75">
      <c r="A183" s="11" t="s">
        <v>86</v>
      </c>
      <c r="B183" s="24" t="s">
        <v>87</v>
      </c>
      <c r="C183" s="12">
        <v>13</v>
      </c>
      <c r="D183" s="21"/>
      <c r="E183" s="22"/>
      <c r="F183" s="12">
        <v>13</v>
      </c>
      <c r="G183" s="22"/>
      <c r="H183" s="12">
        <v>13</v>
      </c>
      <c r="I183" s="22"/>
      <c r="J183" s="22"/>
      <c r="K183" s="22"/>
      <c r="L183" s="12">
        <v>13</v>
      </c>
      <c r="M183" s="22"/>
      <c r="N183" s="22"/>
      <c r="O183" s="12">
        <v>13</v>
      </c>
      <c r="P183" s="22"/>
      <c r="Q183" s="12">
        <f t="shared" si="35"/>
        <v>0.04659498207885305</v>
      </c>
      <c r="R183" s="12">
        <f t="shared" si="36"/>
        <v>-4.423681593688095</v>
      </c>
      <c r="S183" s="22">
        <f t="shared" si="37"/>
        <v>-0.20612136458044888</v>
      </c>
    </row>
    <row r="184" spans="1:19" ht="15.75">
      <c r="A184" s="11" t="s">
        <v>47</v>
      </c>
      <c r="B184" s="24" t="s">
        <v>48</v>
      </c>
      <c r="C184" s="12">
        <v>10</v>
      </c>
      <c r="D184" s="21"/>
      <c r="E184" s="22"/>
      <c r="F184" s="12">
        <v>10</v>
      </c>
      <c r="G184" s="22"/>
      <c r="H184" s="12">
        <v>10</v>
      </c>
      <c r="I184" s="22"/>
      <c r="J184" s="22"/>
      <c r="K184" s="22"/>
      <c r="L184" s="12">
        <v>10</v>
      </c>
      <c r="M184" s="22"/>
      <c r="N184" s="22"/>
      <c r="O184" s="12">
        <v>10</v>
      </c>
      <c r="P184" s="22"/>
      <c r="Q184" s="12">
        <f t="shared" si="35"/>
        <v>0.035842293906810034</v>
      </c>
      <c r="R184" s="12">
        <f t="shared" si="36"/>
        <v>-4.802193216941825</v>
      </c>
      <c r="S184" s="22">
        <f t="shared" si="37"/>
        <v>-0.17212162067891845</v>
      </c>
    </row>
    <row r="185" spans="1:19" ht="15.75">
      <c r="A185" s="13" t="s">
        <v>88</v>
      </c>
      <c r="B185" s="20" t="s">
        <v>89</v>
      </c>
      <c r="C185" s="12">
        <v>5</v>
      </c>
      <c r="D185" s="21"/>
      <c r="E185" s="12">
        <v>5</v>
      </c>
      <c r="F185" s="22"/>
      <c r="G185" s="22"/>
      <c r="H185" s="12">
        <v>5</v>
      </c>
      <c r="I185" s="22"/>
      <c r="J185" s="22"/>
      <c r="K185" s="22"/>
      <c r="L185" s="12">
        <v>5</v>
      </c>
      <c r="M185" s="22"/>
      <c r="N185" s="22"/>
      <c r="O185" s="22"/>
      <c r="P185" s="12">
        <v>5</v>
      </c>
      <c r="Q185" s="12">
        <f t="shared" si="35"/>
        <v>0.017921146953405017</v>
      </c>
      <c r="R185" s="12">
        <f t="shared" si="36"/>
        <v>-5.802193216941825</v>
      </c>
      <c r="S185" s="22">
        <f t="shared" si="37"/>
        <v>-0.10398195729286425</v>
      </c>
    </row>
    <row r="186" spans="1:19" ht="15.75">
      <c r="A186" s="11" t="s">
        <v>90</v>
      </c>
      <c r="B186" s="20" t="s">
        <v>91</v>
      </c>
      <c r="C186" s="12">
        <v>17</v>
      </c>
      <c r="D186" s="21"/>
      <c r="E186" s="12">
        <v>17</v>
      </c>
      <c r="F186" s="22"/>
      <c r="G186" s="22"/>
      <c r="H186" s="12">
        <v>17</v>
      </c>
      <c r="I186" s="22"/>
      <c r="J186" s="22"/>
      <c r="K186" s="22"/>
      <c r="L186" s="12">
        <v>17</v>
      </c>
      <c r="M186" s="22"/>
      <c r="N186" s="22"/>
      <c r="O186" s="12">
        <v>17</v>
      </c>
      <c r="P186" s="22"/>
      <c r="Q186" s="12">
        <f t="shared" si="35"/>
        <v>0.06093189964157706</v>
      </c>
      <c r="R186" s="12">
        <f t="shared" si="36"/>
        <v>-4.036658470578849</v>
      </c>
      <c r="S186" s="22">
        <f t="shared" si="37"/>
        <v>-0.24596126881663236</v>
      </c>
    </row>
    <row r="187" spans="1:19" ht="15.75">
      <c r="A187" s="11" t="s">
        <v>92</v>
      </c>
      <c r="B187" s="24" t="s">
        <v>93</v>
      </c>
      <c r="C187" s="12">
        <v>6</v>
      </c>
      <c r="D187" s="21"/>
      <c r="E187" s="12">
        <v>6</v>
      </c>
      <c r="F187" s="22"/>
      <c r="G187" s="22"/>
      <c r="H187" s="12">
        <v>6</v>
      </c>
      <c r="I187" s="22"/>
      <c r="J187" s="22"/>
      <c r="K187" s="22"/>
      <c r="L187" s="12">
        <v>6</v>
      </c>
      <c r="M187" s="22"/>
      <c r="N187" s="22"/>
      <c r="O187" s="12">
        <v>6</v>
      </c>
      <c r="P187" s="22"/>
      <c r="Q187" s="12">
        <f t="shared" si="35"/>
        <v>0.021505376344086023</v>
      </c>
      <c r="R187" s="12">
        <f t="shared" si="36"/>
        <v>-5.539158811108031</v>
      </c>
      <c r="S187" s="22">
        <f t="shared" si="37"/>
        <v>-0.1191216948625383</v>
      </c>
    </row>
    <row r="188" spans="1:19" ht="15.75">
      <c r="A188" s="11" t="s">
        <v>94</v>
      </c>
      <c r="B188" s="20" t="s">
        <v>95</v>
      </c>
      <c r="C188" s="12">
        <v>13</v>
      </c>
      <c r="D188" s="21"/>
      <c r="E188" s="12">
        <v>13</v>
      </c>
      <c r="F188" s="22"/>
      <c r="G188" s="22"/>
      <c r="H188" s="12">
        <v>13</v>
      </c>
      <c r="I188" s="22"/>
      <c r="J188" s="22"/>
      <c r="K188" s="22"/>
      <c r="L188" s="22"/>
      <c r="M188" s="22"/>
      <c r="N188" s="12">
        <v>13</v>
      </c>
      <c r="O188" s="12">
        <v>13</v>
      </c>
      <c r="P188" s="22"/>
      <c r="Q188" s="12">
        <f t="shared" si="35"/>
        <v>0.04659498207885305</v>
      </c>
      <c r="R188" s="12">
        <f t="shared" si="36"/>
        <v>-4.423681593688095</v>
      </c>
      <c r="S188" s="22">
        <f t="shared" si="37"/>
        <v>-0.20612136458044888</v>
      </c>
    </row>
    <row r="189" spans="1:19" ht="15.75">
      <c r="A189" s="11" t="s">
        <v>111</v>
      </c>
      <c r="B189" s="24" t="s">
        <v>112</v>
      </c>
      <c r="C189" s="12">
        <v>7</v>
      </c>
      <c r="D189" s="21"/>
      <c r="E189" s="22"/>
      <c r="F189" s="12">
        <v>7</v>
      </c>
      <c r="G189" s="22"/>
      <c r="H189" s="12">
        <v>7</v>
      </c>
      <c r="I189" s="22"/>
      <c r="J189" s="22"/>
      <c r="K189" s="22"/>
      <c r="L189" s="12">
        <v>7</v>
      </c>
      <c r="M189" s="22"/>
      <c r="N189" s="22"/>
      <c r="O189" s="12">
        <v>7</v>
      </c>
      <c r="P189" s="22"/>
      <c r="Q189" s="12">
        <f t="shared" si="35"/>
        <v>0.025089605734767026</v>
      </c>
      <c r="R189" s="12">
        <f t="shared" si="36"/>
        <v>-5.316766389771583</v>
      </c>
      <c r="S189" s="22">
        <f t="shared" si="37"/>
        <v>-0.1333955725032297</v>
      </c>
    </row>
    <row r="190" spans="1:19" ht="15.75">
      <c r="A190" s="11" t="s">
        <v>102</v>
      </c>
      <c r="B190" s="24" t="s">
        <v>103</v>
      </c>
      <c r="C190" s="12">
        <v>8</v>
      </c>
      <c r="D190" s="21"/>
      <c r="E190" s="12">
        <v>8</v>
      </c>
      <c r="F190" s="22"/>
      <c r="G190" s="22"/>
      <c r="H190" s="12">
        <v>8</v>
      </c>
      <c r="I190" s="22"/>
      <c r="J190" s="22"/>
      <c r="K190" s="22"/>
      <c r="L190" s="22"/>
      <c r="M190" s="22"/>
      <c r="N190" s="12">
        <v>8</v>
      </c>
      <c r="O190" s="12">
        <v>8</v>
      </c>
      <c r="P190" s="22"/>
      <c r="Q190" s="12">
        <f t="shared" si="35"/>
        <v>0.02867383512544803</v>
      </c>
      <c r="R190" s="12">
        <f t="shared" si="36"/>
        <v>-5.124121311829188</v>
      </c>
      <c r="S190" s="22">
        <f t="shared" si="37"/>
        <v>-0.1469282096581846</v>
      </c>
    </row>
    <row r="191" spans="1:19" ht="15.75">
      <c r="A191" s="11" t="s">
        <v>104</v>
      </c>
      <c r="B191" s="24" t="s">
        <v>105</v>
      </c>
      <c r="C191" s="12">
        <v>10</v>
      </c>
      <c r="D191" s="21"/>
      <c r="E191" s="22"/>
      <c r="F191" s="12">
        <v>10</v>
      </c>
      <c r="G191" s="22"/>
      <c r="H191" s="12">
        <v>10</v>
      </c>
      <c r="I191" s="22"/>
      <c r="J191" s="22"/>
      <c r="K191" s="22"/>
      <c r="L191" s="12">
        <v>10</v>
      </c>
      <c r="M191" s="22"/>
      <c r="N191" s="22"/>
      <c r="O191" s="12">
        <v>10</v>
      </c>
      <c r="P191" s="22"/>
      <c r="Q191" s="12">
        <f t="shared" si="35"/>
        <v>0.035842293906810034</v>
      </c>
      <c r="R191" s="12">
        <f t="shared" si="36"/>
        <v>-4.802193216941825</v>
      </c>
      <c r="S191" s="22">
        <f t="shared" si="37"/>
        <v>-0.17212162067891845</v>
      </c>
    </row>
    <row r="192" spans="1:19" ht="15.75">
      <c r="A192" s="11" t="s">
        <v>106</v>
      </c>
      <c r="B192" s="20" t="s">
        <v>107</v>
      </c>
      <c r="C192" s="12">
        <v>28</v>
      </c>
      <c r="D192" s="21"/>
      <c r="E192" s="22"/>
      <c r="F192" s="12">
        <v>28</v>
      </c>
      <c r="G192" s="22"/>
      <c r="H192" s="12">
        <v>28</v>
      </c>
      <c r="I192" s="22"/>
      <c r="J192" s="22"/>
      <c r="K192" s="22"/>
      <c r="L192" s="12">
        <v>28</v>
      </c>
      <c r="M192" s="22"/>
      <c r="N192" s="22"/>
      <c r="O192" s="12">
        <v>28</v>
      </c>
      <c r="P192" s="22"/>
      <c r="Q192" s="12">
        <f t="shared" si="35"/>
        <v>0.1003584229390681</v>
      </c>
      <c r="R192" s="12">
        <f t="shared" si="36"/>
        <v>-3.3167663897715833</v>
      </c>
      <c r="S192" s="22">
        <f t="shared" si="37"/>
        <v>-0.3328654441347826</v>
      </c>
    </row>
    <row r="193" spans="1:19" ht="15.75">
      <c r="A193" s="11" t="s">
        <v>108</v>
      </c>
      <c r="B193" s="20" t="s">
        <v>109</v>
      </c>
      <c r="C193" s="12">
        <v>36</v>
      </c>
      <c r="D193" s="21"/>
      <c r="E193" s="22"/>
      <c r="F193" s="12">
        <v>36</v>
      </c>
      <c r="G193" s="22"/>
      <c r="H193" s="12">
        <v>36</v>
      </c>
      <c r="I193" s="22"/>
      <c r="J193" s="22"/>
      <c r="K193" s="22"/>
      <c r="L193" s="12">
        <v>36</v>
      </c>
      <c r="M193" s="22"/>
      <c r="N193" s="22"/>
      <c r="O193" s="12">
        <v>36</v>
      </c>
      <c r="P193" s="22"/>
      <c r="Q193" s="12">
        <f t="shared" si="35"/>
        <v>0.12903225806451613</v>
      </c>
      <c r="R193" s="12">
        <f t="shared" si="36"/>
        <v>-2.954196310386875</v>
      </c>
      <c r="S193" s="22">
        <f t="shared" si="37"/>
        <v>-0.38118662069508064</v>
      </c>
    </row>
    <row r="194" spans="1:19" ht="15.75">
      <c r="A194" s="11" t="s">
        <v>33</v>
      </c>
      <c r="B194" s="20" t="s">
        <v>34</v>
      </c>
      <c r="C194" s="12">
        <v>15</v>
      </c>
      <c r="D194" s="21"/>
      <c r="E194" s="21"/>
      <c r="F194" s="22"/>
      <c r="G194" s="12">
        <v>15</v>
      </c>
      <c r="H194" s="21"/>
      <c r="I194" s="22"/>
      <c r="J194" s="12">
        <v>15</v>
      </c>
      <c r="K194" s="22"/>
      <c r="L194" s="12">
        <v>15</v>
      </c>
      <c r="M194" s="22"/>
      <c r="N194" s="22"/>
      <c r="O194" s="12">
        <v>15</v>
      </c>
      <c r="P194" s="22"/>
      <c r="Q194" s="12">
        <f t="shared" si="35"/>
        <v>0.053763440860215055</v>
      </c>
      <c r="R194" s="12">
        <f t="shared" si="36"/>
        <v>-4.217230716220669</v>
      </c>
      <c r="S194" s="22">
        <f t="shared" si="37"/>
        <v>-0.22673283420541232</v>
      </c>
    </row>
    <row r="195" spans="1:19" ht="15.75">
      <c r="A195" s="11" t="s">
        <v>44</v>
      </c>
      <c r="B195" s="20" t="s">
        <v>32</v>
      </c>
      <c r="C195" s="12">
        <v>12</v>
      </c>
      <c r="D195" s="21"/>
      <c r="E195" s="22"/>
      <c r="F195" s="22"/>
      <c r="G195" s="12">
        <v>12</v>
      </c>
      <c r="H195" s="22"/>
      <c r="I195" s="22"/>
      <c r="J195" s="12">
        <v>12</v>
      </c>
      <c r="K195" s="22"/>
      <c r="L195" s="12">
        <v>12</v>
      </c>
      <c r="M195" s="22"/>
      <c r="N195" s="22"/>
      <c r="O195" s="12">
        <v>12</v>
      </c>
      <c r="P195" s="22"/>
      <c r="Q195" s="12">
        <f t="shared" si="35"/>
        <v>0.043010752688172046</v>
      </c>
      <c r="R195" s="12">
        <f t="shared" si="36"/>
        <v>-4.539158811108031</v>
      </c>
      <c r="S195" s="22">
        <f t="shared" si="37"/>
        <v>-0.19523263703690458</v>
      </c>
    </row>
    <row r="196" spans="1:19" ht="15.75">
      <c r="A196" s="8" t="s">
        <v>77</v>
      </c>
      <c r="B196" s="24" t="s">
        <v>78</v>
      </c>
      <c r="C196" s="12">
        <v>4</v>
      </c>
      <c r="D196" s="22"/>
      <c r="E196" s="22"/>
      <c r="F196" s="21"/>
      <c r="G196" s="12">
        <v>4</v>
      </c>
      <c r="H196" s="21"/>
      <c r="I196" s="22"/>
      <c r="J196" s="22"/>
      <c r="K196" s="12">
        <v>4</v>
      </c>
      <c r="L196" s="21"/>
      <c r="M196" s="22"/>
      <c r="N196" s="12">
        <v>4</v>
      </c>
      <c r="O196" s="12">
        <v>4</v>
      </c>
      <c r="P196" s="22"/>
      <c r="Q196" s="12">
        <f t="shared" si="35"/>
        <v>0.014336917562724014</v>
      </c>
      <c r="R196" s="12">
        <f t="shared" si="36"/>
        <v>-6.124121311829187</v>
      </c>
      <c r="S196" s="22">
        <f t="shared" si="37"/>
        <v>-0.08780102239181631</v>
      </c>
    </row>
    <row r="197" spans="1:19" ht="15.75">
      <c r="A197" s="11" t="s">
        <v>35</v>
      </c>
      <c r="B197" s="24" t="s">
        <v>36</v>
      </c>
      <c r="C197" s="12">
        <v>6</v>
      </c>
      <c r="D197" s="21"/>
      <c r="E197" s="22"/>
      <c r="F197" s="22"/>
      <c r="G197" s="12">
        <v>6</v>
      </c>
      <c r="H197" s="22"/>
      <c r="I197" s="22"/>
      <c r="J197" s="12">
        <v>6</v>
      </c>
      <c r="K197" s="22"/>
      <c r="L197" s="12">
        <v>6</v>
      </c>
      <c r="M197" s="22"/>
      <c r="N197" s="22"/>
      <c r="O197" s="12">
        <v>6</v>
      </c>
      <c r="P197" s="22"/>
      <c r="Q197" s="12">
        <f t="shared" si="35"/>
        <v>0.021505376344086023</v>
      </c>
      <c r="R197" s="12">
        <f t="shared" si="36"/>
        <v>-5.539158811108031</v>
      </c>
      <c r="S197" s="22">
        <f t="shared" si="37"/>
        <v>-0.1191216948625383</v>
      </c>
    </row>
    <row r="198" spans="1:19" ht="15.75">
      <c r="A198" s="45" t="s">
        <v>37</v>
      </c>
      <c r="B198" s="45"/>
      <c r="C198" s="12">
        <f>SUM(C177:C197)</f>
        <v>279</v>
      </c>
      <c r="D198" s="21">
        <f>SUM(D178:D197)</f>
        <v>8</v>
      </c>
      <c r="E198" s="22">
        <f aca="true" t="shared" si="38" ref="E198:P198">SUM(E177:E197)</f>
        <v>69</v>
      </c>
      <c r="F198" s="22">
        <f>SUM(F177:F197)</f>
        <v>165</v>
      </c>
      <c r="G198" s="22">
        <f t="shared" si="38"/>
        <v>37</v>
      </c>
      <c r="H198" s="22">
        <f t="shared" si="38"/>
        <v>208</v>
      </c>
      <c r="I198" s="22">
        <f t="shared" si="38"/>
        <v>34</v>
      </c>
      <c r="J198" s="22">
        <f t="shared" si="38"/>
        <v>33</v>
      </c>
      <c r="K198" s="22">
        <f t="shared" si="38"/>
        <v>4</v>
      </c>
      <c r="L198" s="22">
        <f t="shared" si="38"/>
        <v>186</v>
      </c>
      <c r="M198" s="22">
        <f t="shared" si="38"/>
        <v>34</v>
      </c>
      <c r="N198" s="22">
        <f t="shared" si="38"/>
        <v>59</v>
      </c>
      <c r="O198" s="22">
        <f t="shared" si="38"/>
        <v>254</v>
      </c>
      <c r="P198" s="22">
        <f t="shared" si="38"/>
        <v>25</v>
      </c>
      <c r="Q198" s="49" t="s">
        <v>126</v>
      </c>
      <c r="R198" s="49"/>
      <c r="S198" s="22">
        <f>SUM(S177:S197)</f>
        <v>-4.160000606264352</v>
      </c>
    </row>
    <row r="199" spans="1:18" ht="15.75">
      <c r="A199" s="45" t="s">
        <v>38</v>
      </c>
      <c r="B199" s="45"/>
      <c r="C199" s="45"/>
      <c r="D199" s="21">
        <f>D198/279</f>
        <v>0.02867383512544803</v>
      </c>
      <c r="E199" s="21">
        <f aca="true" t="shared" si="39" ref="E199:P199">E198/279</f>
        <v>0.24731182795698925</v>
      </c>
      <c r="F199" s="21">
        <f t="shared" si="39"/>
        <v>0.5913978494623656</v>
      </c>
      <c r="G199" s="21">
        <f t="shared" si="39"/>
        <v>0.13261648745519714</v>
      </c>
      <c r="H199" s="21">
        <f t="shared" si="39"/>
        <v>0.7455197132616488</v>
      </c>
      <c r="I199" s="21">
        <f t="shared" si="39"/>
        <v>0.12186379928315412</v>
      </c>
      <c r="J199" s="21">
        <f t="shared" si="39"/>
        <v>0.11827956989247312</v>
      </c>
      <c r="K199" s="21">
        <f t="shared" si="39"/>
        <v>0.014336917562724014</v>
      </c>
      <c r="L199" s="21">
        <f t="shared" si="39"/>
        <v>0.6666666666666666</v>
      </c>
      <c r="M199" s="21">
        <f t="shared" si="39"/>
        <v>0.12186379928315412</v>
      </c>
      <c r="N199" s="21">
        <f t="shared" si="39"/>
        <v>0.2114695340501792</v>
      </c>
      <c r="O199" s="21">
        <f t="shared" si="39"/>
        <v>0.910394265232975</v>
      </c>
      <c r="P199" s="21">
        <f t="shared" si="39"/>
        <v>0.08960573476702509</v>
      </c>
      <c r="Q199" s="45">
        <v>4.16</v>
      </c>
      <c r="R199" s="45"/>
    </row>
    <row r="208" spans="2:17" ht="15.75">
      <c r="B208" s="31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Q208" s="31"/>
    </row>
    <row r="209" spans="2:17" ht="15.75">
      <c r="B209" s="31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Q209" s="31"/>
    </row>
    <row r="210" spans="2:17" ht="15.75">
      <c r="B210" s="31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Q210" s="31"/>
    </row>
    <row r="211" spans="2:17" ht="15.75">
      <c r="B211" s="31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Q211" s="31"/>
    </row>
    <row r="212" spans="2:17" ht="15.75">
      <c r="B212" s="31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Q212" s="31"/>
    </row>
    <row r="213" spans="2:17" ht="15.75">
      <c r="B213" s="31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Q213" s="31"/>
    </row>
    <row r="214" spans="2:17" ht="15.75">
      <c r="B214" s="31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Q214" s="31"/>
    </row>
    <row r="215" spans="1:17" ht="15.75">
      <c r="A215" s="31"/>
      <c r="B215" s="31"/>
      <c r="C215" s="3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Q215" s="31"/>
    </row>
    <row r="216" spans="1:17" ht="15.75">
      <c r="A216" s="31"/>
      <c r="B216" s="31"/>
      <c r="C216" s="3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Q216" s="31"/>
    </row>
    <row r="217" spans="1:17" ht="15.75">
      <c r="A217" s="31"/>
      <c r="B217" s="31"/>
      <c r="C217" s="3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Q217" s="31"/>
    </row>
  </sheetData>
  <sheetProtection/>
  <mergeCells count="104">
    <mergeCell ref="O175:P175"/>
    <mergeCell ref="A198:B198"/>
    <mergeCell ref="Q198:R198"/>
    <mergeCell ref="A169:B169"/>
    <mergeCell ref="Q169:R169"/>
    <mergeCell ref="A173:P173"/>
    <mergeCell ref="A174:A176"/>
    <mergeCell ref="B174:B176"/>
    <mergeCell ref="C174:C176"/>
    <mergeCell ref="D174:P174"/>
    <mergeCell ref="D175:G175"/>
    <mergeCell ref="H175:N175"/>
    <mergeCell ref="Q170:R170"/>
    <mergeCell ref="A170:C170"/>
    <mergeCell ref="A139:B139"/>
    <mergeCell ref="Q139:R139"/>
    <mergeCell ref="A144:A146"/>
    <mergeCell ref="B144:B146"/>
    <mergeCell ref="C144:C146"/>
    <mergeCell ref="D144:P144"/>
    <mergeCell ref="D145:G145"/>
    <mergeCell ref="H145:N145"/>
    <mergeCell ref="O145:P145"/>
    <mergeCell ref="Q87:R87"/>
    <mergeCell ref="A91:P91"/>
    <mergeCell ref="A92:A94"/>
    <mergeCell ref="B92:B94"/>
    <mergeCell ref="C92:C94"/>
    <mergeCell ref="D92:P92"/>
    <mergeCell ref="D93:G93"/>
    <mergeCell ref="H93:N93"/>
    <mergeCell ref="A143:P143"/>
    <mergeCell ref="O93:P93"/>
    <mergeCell ref="A110:B110"/>
    <mergeCell ref="Q110:R110"/>
    <mergeCell ref="A114:P114"/>
    <mergeCell ref="A115:A117"/>
    <mergeCell ref="B115:B117"/>
    <mergeCell ref="C115:C117"/>
    <mergeCell ref="D115:P115"/>
    <mergeCell ref="D116:G116"/>
    <mergeCell ref="Q111:R111"/>
    <mergeCell ref="A111:C111"/>
    <mergeCell ref="A140:C140"/>
    <mergeCell ref="Q140:R140"/>
    <mergeCell ref="H116:N116"/>
    <mergeCell ref="O116:P116"/>
    <mergeCell ref="A65:P65"/>
    <mergeCell ref="A66:A68"/>
    <mergeCell ref="B66:B68"/>
    <mergeCell ref="C66:C68"/>
    <mergeCell ref="D66:P66"/>
    <mergeCell ref="D67:G67"/>
    <mergeCell ref="H67:N67"/>
    <mergeCell ref="O67:P67"/>
    <mergeCell ref="A87:B87"/>
    <mergeCell ref="A34:B34"/>
    <mergeCell ref="Q34:R34"/>
    <mergeCell ref="A35:C35"/>
    <mergeCell ref="A38:P38"/>
    <mergeCell ref="A39:A41"/>
    <mergeCell ref="B39:B41"/>
    <mergeCell ref="C39:C41"/>
    <mergeCell ref="D39:P39"/>
    <mergeCell ref="D40:G40"/>
    <mergeCell ref="H40:N40"/>
    <mergeCell ref="O40:P40"/>
    <mergeCell ref="D3:G3"/>
    <mergeCell ref="H3:N3"/>
    <mergeCell ref="O3:P3"/>
    <mergeCell ref="A15:B15"/>
    <mergeCell ref="A16:C16"/>
    <mergeCell ref="A19:P19"/>
    <mergeCell ref="A20:A22"/>
    <mergeCell ref="B20:B22"/>
    <mergeCell ref="C20:C22"/>
    <mergeCell ref="D20:P20"/>
    <mergeCell ref="D21:G21"/>
    <mergeCell ref="H21:N21"/>
    <mergeCell ref="O21:P21"/>
    <mergeCell ref="Q199:R199"/>
    <mergeCell ref="A199:C199"/>
    <mergeCell ref="Q1:S3"/>
    <mergeCell ref="Q19:S21"/>
    <mergeCell ref="Q38:S40"/>
    <mergeCell ref="Q65:S67"/>
    <mergeCell ref="Q91:S93"/>
    <mergeCell ref="Q114:S116"/>
    <mergeCell ref="Q143:S145"/>
    <mergeCell ref="Q173:S175"/>
    <mergeCell ref="Q16:R16"/>
    <mergeCell ref="Q15:R15"/>
    <mergeCell ref="A61:B61"/>
    <mergeCell ref="A62:C62"/>
    <mergeCell ref="A88:C88"/>
    <mergeCell ref="Q88:R88"/>
    <mergeCell ref="Q62:R62"/>
    <mergeCell ref="Q61:R61"/>
    <mergeCell ref="Q35:R35"/>
    <mergeCell ref="A1:P1"/>
    <mergeCell ref="A2:A4"/>
    <mergeCell ref="B2:B4"/>
    <mergeCell ref="C2:C4"/>
    <mergeCell ref="D2:P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1"/>
  <sheetViews>
    <sheetView tabSelected="1" zoomScalePageLayoutView="0" workbookViewId="0" topLeftCell="A9">
      <selection activeCell="M209" sqref="M209"/>
    </sheetView>
  </sheetViews>
  <sheetFormatPr defaultColWidth="9.140625" defaultRowHeight="15"/>
  <cols>
    <col min="1" max="1" width="18.00390625" style="15" customWidth="1"/>
    <col min="2" max="2" width="16.28125" style="15" customWidth="1"/>
    <col min="3" max="3" width="6.421875" style="15" customWidth="1"/>
    <col min="4" max="4" width="6.8515625" style="31" customWidth="1"/>
    <col min="5" max="19" width="6.8515625" style="15" customWidth="1"/>
    <col min="20" max="20" width="9.140625" style="16" customWidth="1"/>
  </cols>
  <sheetData>
    <row r="1" spans="1:19" ht="15">
      <c r="A1" s="49" t="s">
        <v>122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5">
      <c r="A2" s="63" t="s">
        <v>0</v>
      </c>
      <c r="B2" s="63" t="s">
        <v>1</v>
      </c>
      <c r="C2" s="63" t="s">
        <v>2</v>
      </c>
      <c r="D2" s="49" t="s">
        <v>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5">
      <c r="A3" s="63"/>
      <c r="B3" s="63"/>
      <c r="C3" s="63"/>
      <c r="D3" s="49" t="s">
        <v>137</v>
      </c>
      <c r="E3" s="49"/>
      <c r="F3" s="49"/>
      <c r="G3" s="49"/>
      <c r="H3" s="49" t="s">
        <v>138</v>
      </c>
      <c r="I3" s="49"/>
      <c r="J3" s="49"/>
      <c r="K3" s="49"/>
      <c r="L3" s="49"/>
      <c r="M3" s="49"/>
      <c r="N3" s="49"/>
      <c r="O3" s="49" t="s">
        <v>139</v>
      </c>
      <c r="P3" s="49"/>
      <c r="Q3" s="46" t="s">
        <v>135</v>
      </c>
      <c r="R3" s="46"/>
      <c r="S3" s="46"/>
    </row>
    <row r="4" spans="1:19" ht="104.25">
      <c r="A4" s="63"/>
      <c r="B4" s="63"/>
      <c r="C4" s="63"/>
      <c r="D4" s="17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  <c r="O4" s="18" t="s">
        <v>15</v>
      </c>
      <c r="P4" s="18" t="s">
        <v>16</v>
      </c>
      <c r="Q4" s="19" t="s">
        <v>38</v>
      </c>
      <c r="R4" s="19" t="s">
        <v>125</v>
      </c>
      <c r="S4" s="19" t="s">
        <v>136</v>
      </c>
    </row>
    <row r="5" spans="1:19" ht="15">
      <c r="A5" s="8" t="s">
        <v>17</v>
      </c>
      <c r="B5" s="20" t="s">
        <v>18</v>
      </c>
      <c r="C5" s="12">
        <v>3</v>
      </c>
      <c r="D5" s="21"/>
      <c r="E5" s="12">
        <v>3</v>
      </c>
      <c r="F5" s="9"/>
      <c r="G5" s="9"/>
      <c r="H5" s="9"/>
      <c r="I5" s="9"/>
      <c r="J5" s="9"/>
      <c r="K5" s="12">
        <v>3</v>
      </c>
      <c r="L5" s="9"/>
      <c r="M5" s="12">
        <v>3</v>
      </c>
      <c r="N5" s="9"/>
      <c r="O5" s="12">
        <v>3</v>
      </c>
      <c r="P5" s="21"/>
      <c r="Q5" s="22">
        <f>C5/141</f>
        <v>0.02127659574468085</v>
      </c>
      <c r="R5" s="22">
        <f>LOG(Q5,2)</f>
        <v>-5.554588851677638</v>
      </c>
      <c r="S5" s="22">
        <f>Q5*R5</f>
        <v>-0.11818274152505612</v>
      </c>
    </row>
    <row r="6" spans="1:19" ht="15">
      <c r="A6" s="10" t="s">
        <v>19</v>
      </c>
      <c r="B6" s="23" t="s">
        <v>20</v>
      </c>
      <c r="C6" s="12">
        <v>1</v>
      </c>
      <c r="D6" s="12">
        <v>1</v>
      </c>
      <c r="E6" s="22"/>
      <c r="F6" s="22"/>
      <c r="G6" s="22"/>
      <c r="H6" s="21"/>
      <c r="I6" s="22"/>
      <c r="J6" s="22"/>
      <c r="K6" s="12">
        <v>1</v>
      </c>
      <c r="L6" s="12">
        <v>1</v>
      </c>
      <c r="M6" s="22"/>
      <c r="N6" s="21"/>
      <c r="O6" s="12">
        <v>1</v>
      </c>
      <c r="P6" s="22"/>
      <c r="Q6" s="22">
        <f aca="true" t="shared" si="0" ref="Q6:Q16">C6/141</f>
        <v>0.0070921985815602835</v>
      </c>
      <c r="R6" s="22">
        <f aca="true" t="shared" si="1" ref="R6:R16">LOG(Q6,2)</f>
        <v>-7.139551352398794</v>
      </c>
      <c r="S6" s="22">
        <f aca="true" t="shared" si="2" ref="S6:S16">Q6*R6</f>
        <v>-0.05063511597445953</v>
      </c>
    </row>
    <row r="7" spans="1:19" ht="15">
      <c r="A7" s="8" t="s">
        <v>21</v>
      </c>
      <c r="B7" s="24" t="s">
        <v>22</v>
      </c>
      <c r="C7" s="12">
        <v>2</v>
      </c>
      <c r="D7" s="12">
        <v>2</v>
      </c>
      <c r="E7" s="21"/>
      <c r="F7" s="22"/>
      <c r="G7" s="22"/>
      <c r="H7" s="21"/>
      <c r="I7" s="21"/>
      <c r="J7" s="22"/>
      <c r="K7" s="12">
        <v>2</v>
      </c>
      <c r="L7" s="21"/>
      <c r="M7" s="22"/>
      <c r="N7" s="12">
        <v>2</v>
      </c>
      <c r="O7" s="12">
        <v>2</v>
      </c>
      <c r="P7" s="21"/>
      <c r="Q7" s="22">
        <f t="shared" si="0"/>
        <v>0.014184397163120567</v>
      </c>
      <c r="R7" s="22">
        <f t="shared" si="1"/>
        <v>-6.139551352398794</v>
      </c>
      <c r="S7" s="22">
        <f t="shared" si="2"/>
        <v>-0.0870858347857985</v>
      </c>
    </row>
    <row r="8" spans="1:19" ht="15">
      <c r="A8" s="11" t="s">
        <v>23</v>
      </c>
      <c r="B8" s="24" t="s">
        <v>24</v>
      </c>
      <c r="C8" s="12">
        <v>9</v>
      </c>
      <c r="D8" s="12">
        <v>9</v>
      </c>
      <c r="E8" s="22"/>
      <c r="F8" s="21"/>
      <c r="G8" s="22"/>
      <c r="H8" s="22"/>
      <c r="I8" s="21"/>
      <c r="J8" s="12">
        <v>9</v>
      </c>
      <c r="K8" s="22"/>
      <c r="L8" s="12">
        <v>9</v>
      </c>
      <c r="M8" s="21"/>
      <c r="N8" s="22"/>
      <c r="O8" s="12">
        <v>9</v>
      </c>
      <c r="P8" s="22"/>
      <c r="Q8" s="22">
        <f t="shared" si="0"/>
        <v>0.06382978723404255</v>
      </c>
      <c r="R8" s="22">
        <f t="shared" si="1"/>
        <v>-3.969626350956481</v>
      </c>
      <c r="S8" s="22">
        <f t="shared" si="2"/>
        <v>-0.2533804053802009</v>
      </c>
    </row>
    <row r="9" spans="1:19" ht="15">
      <c r="A9" s="8" t="s">
        <v>25</v>
      </c>
      <c r="B9" s="24" t="s">
        <v>26</v>
      </c>
      <c r="C9" s="12">
        <v>6</v>
      </c>
      <c r="D9" s="12">
        <v>6</v>
      </c>
      <c r="E9" s="22"/>
      <c r="F9" s="21"/>
      <c r="G9" s="22"/>
      <c r="H9" s="21"/>
      <c r="I9" s="21"/>
      <c r="J9" s="22"/>
      <c r="K9" s="12">
        <v>6</v>
      </c>
      <c r="L9" s="21"/>
      <c r="M9" s="12">
        <v>6</v>
      </c>
      <c r="N9" s="22"/>
      <c r="O9" s="12">
        <v>6</v>
      </c>
      <c r="P9" s="22"/>
      <c r="Q9" s="22">
        <f t="shared" si="0"/>
        <v>0.0425531914893617</v>
      </c>
      <c r="R9" s="22">
        <f t="shared" si="1"/>
        <v>-4.554588851677638</v>
      </c>
      <c r="S9" s="22">
        <f t="shared" si="2"/>
        <v>-0.19381229156075053</v>
      </c>
    </row>
    <row r="10" spans="1:19" ht="15">
      <c r="A10" s="11" t="s">
        <v>27</v>
      </c>
      <c r="B10" s="20" t="s">
        <v>28</v>
      </c>
      <c r="C10" s="12">
        <v>10</v>
      </c>
      <c r="D10" s="12"/>
      <c r="E10" s="22"/>
      <c r="F10" s="21"/>
      <c r="G10" s="12">
        <v>10</v>
      </c>
      <c r="H10" s="21"/>
      <c r="I10" s="12">
        <v>10</v>
      </c>
      <c r="J10" s="22"/>
      <c r="K10" s="22"/>
      <c r="L10" s="22"/>
      <c r="M10" s="12">
        <v>10</v>
      </c>
      <c r="N10" s="22"/>
      <c r="O10" s="22"/>
      <c r="P10" s="12">
        <v>10</v>
      </c>
      <c r="Q10" s="22">
        <f t="shared" si="0"/>
        <v>0.07092198581560284</v>
      </c>
      <c r="R10" s="22">
        <f t="shared" si="1"/>
        <v>-3.817623257511431</v>
      </c>
      <c r="S10" s="22">
        <f t="shared" si="2"/>
        <v>-0.27075342251854123</v>
      </c>
    </row>
    <row r="11" spans="1:19" ht="15">
      <c r="A11" s="8" t="s">
        <v>42</v>
      </c>
      <c r="B11" s="20" t="s">
        <v>43</v>
      </c>
      <c r="C11" s="12">
        <v>12</v>
      </c>
      <c r="D11" s="12"/>
      <c r="E11" s="12">
        <v>12</v>
      </c>
      <c r="F11" s="21"/>
      <c r="G11" s="22"/>
      <c r="H11" s="21"/>
      <c r="I11" s="22"/>
      <c r="J11" s="12">
        <v>12</v>
      </c>
      <c r="K11" s="22"/>
      <c r="L11" s="21"/>
      <c r="M11" s="12">
        <v>12</v>
      </c>
      <c r="N11" s="22"/>
      <c r="O11" s="12">
        <v>12</v>
      </c>
      <c r="P11" s="22"/>
      <c r="Q11" s="22">
        <f t="shared" si="0"/>
        <v>0.0851063829787234</v>
      </c>
      <c r="R11" s="22">
        <f t="shared" si="1"/>
        <v>-3.5545888516776376</v>
      </c>
      <c r="S11" s="22">
        <f t="shared" si="2"/>
        <v>-0.30251820014277764</v>
      </c>
    </row>
    <row r="12" spans="1:19" ht="15">
      <c r="A12" s="8" t="s">
        <v>29</v>
      </c>
      <c r="B12" s="20" t="s">
        <v>30</v>
      </c>
      <c r="C12" s="12">
        <v>16</v>
      </c>
      <c r="D12" s="12"/>
      <c r="E12" s="12">
        <v>16</v>
      </c>
      <c r="F12" s="9"/>
      <c r="G12" s="22"/>
      <c r="H12" s="21"/>
      <c r="I12" s="22"/>
      <c r="J12" s="12">
        <v>16</v>
      </c>
      <c r="K12" s="22"/>
      <c r="L12" s="21"/>
      <c r="M12" s="12">
        <v>16</v>
      </c>
      <c r="N12" s="22"/>
      <c r="O12" s="12">
        <v>16</v>
      </c>
      <c r="P12" s="22"/>
      <c r="Q12" s="22">
        <f t="shared" si="0"/>
        <v>0.11347517730496454</v>
      </c>
      <c r="R12" s="22">
        <f t="shared" si="1"/>
        <v>-3.1395513523987932</v>
      </c>
      <c r="S12" s="22">
        <f t="shared" si="2"/>
        <v>-0.35626114637149425</v>
      </c>
    </row>
    <row r="13" spans="1:19" ht="15">
      <c r="A13" s="11" t="s">
        <v>44</v>
      </c>
      <c r="B13" s="20" t="s">
        <v>32</v>
      </c>
      <c r="C13" s="12">
        <v>25</v>
      </c>
      <c r="D13" s="12"/>
      <c r="E13" s="21"/>
      <c r="F13" s="22"/>
      <c r="G13" s="12">
        <v>25</v>
      </c>
      <c r="H13" s="21"/>
      <c r="I13" s="9"/>
      <c r="J13" s="12">
        <v>25</v>
      </c>
      <c r="K13" s="22"/>
      <c r="L13" s="22"/>
      <c r="M13" s="12">
        <v>25</v>
      </c>
      <c r="N13" s="22"/>
      <c r="O13" s="12">
        <v>25</v>
      </c>
      <c r="P13" s="21"/>
      <c r="Q13" s="22">
        <f t="shared" si="0"/>
        <v>0.1773049645390071</v>
      </c>
      <c r="R13" s="22">
        <f t="shared" si="1"/>
        <v>-2.495695162624069</v>
      </c>
      <c r="S13" s="22">
        <f t="shared" si="2"/>
        <v>-0.4424991423092321</v>
      </c>
    </row>
    <row r="14" spans="1:19" ht="15">
      <c r="A14" s="11" t="s">
        <v>33</v>
      </c>
      <c r="B14" s="20" t="s">
        <v>34</v>
      </c>
      <c r="C14" s="12">
        <v>18</v>
      </c>
      <c r="D14" s="12"/>
      <c r="E14" s="21"/>
      <c r="F14" s="22"/>
      <c r="G14" s="12">
        <v>18</v>
      </c>
      <c r="H14" s="21"/>
      <c r="I14" s="22"/>
      <c r="J14" s="12">
        <v>18</v>
      </c>
      <c r="K14" s="22"/>
      <c r="L14" s="22"/>
      <c r="M14" s="12">
        <v>18</v>
      </c>
      <c r="N14" s="22"/>
      <c r="O14" s="12">
        <v>18</v>
      </c>
      <c r="P14" s="22"/>
      <c r="Q14" s="22">
        <f t="shared" si="0"/>
        <v>0.1276595744680851</v>
      </c>
      <c r="R14" s="22">
        <f t="shared" si="1"/>
        <v>-2.969626350956481</v>
      </c>
      <c r="S14" s="22">
        <f t="shared" si="2"/>
        <v>-0.3791012362923167</v>
      </c>
    </row>
    <row r="15" spans="1:19" ht="15">
      <c r="A15" s="11" t="s">
        <v>35</v>
      </c>
      <c r="B15" s="24" t="s">
        <v>36</v>
      </c>
      <c r="C15" s="12">
        <v>33</v>
      </c>
      <c r="D15" s="12"/>
      <c r="E15" s="21"/>
      <c r="F15" s="22"/>
      <c r="G15" s="12">
        <v>33</v>
      </c>
      <c r="H15" s="21"/>
      <c r="I15" s="22"/>
      <c r="J15" s="12">
        <v>33</v>
      </c>
      <c r="K15" s="22"/>
      <c r="L15" s="22"/>
      <c r="M15" s="12">
        <v>33</v>
      </c>
      <c r="N15" s="22"/>
      <c r="O15" s="12">
        <v>33</v>
      </c>
      <c r="P15" s="22"/>
      <c r="Q15" s="22">
        <f t="shared" si="0"/>
        <v>0.23404255319148937</v>
      </c>
      <c r="R15" s="22">
        <f t="shared" si="1"/>
        <v>-2.0951572330403403</v>
      </c>
      <c r="S15" s="22">
        <f t="shared" si="2"/>
        <v>-0.4903559481583775</v>
      </c>
    </row>
    <row r="16" spans="1:19" ht="15">
      <c r="A16" s="11" t="s">
        <v>45</v>
      </c>
      <c r="B16" s="24" t="s">
        <v>46</v>
      </c>
      <c r="C16" s="12">
        <v>6</v>
      </c>
      <c r="D16" s="12"/>
      <c r="E16" s="12">
        <v>6</v>
      </c>
      <c r="F16" s="22"/>
      <c r="G16" s="22"/>
      <c r="H16" s="21"/>
      <c r="I16" s="12">
        <v>6</v>
      </c>
      <c r="J16" s="22"/>
      <c r="K16" s="22"/>
      <c r="L16" s="22"/>
      <c r="M16" s="12">
        <v>6</v>
      </c>
      <c r="N16" s="21"/>
      <c r="O16" s="21"/>
      <c r="P16" s="12">
        <v>6</v>
      </c>
      <c r="Q16" s="22">
        <f t="shared" si="0"/>
        <v>0.0425531914893617</v>
      </c>
      <c r="R16" s="22">
        <f t="shared" si="1"/>
        <v>-4.554588851677638</v>
      </c>
      <c r="S16" s="22">
        <f t="shared" si="2"/>
        <v>-0.19381229156075053</v>
      </c>
    </row>
    <row r="17" spans="1:19" ht="15">
      <c r="A17" s="45" t="s">
        <v>131</v>
      </c>
      <c r="B17" s="45"/>
      <c r="C17" s="12">
        <f>SUM(C5:C16)</f>
        <v>141</v>
      </c>
      <c r="D17" s="12">
        <f aca="true" t="shared" si="3" ref="D17:P17">SUM(D5:D16)</f>
        <v>18</v>
      </c>
      <c r="E17" s="12">
        <f t="shared" si="3"/>
        <v>37</v>
      </c>
      <c r="F17" s="12">
        <f t="shared" si="3"/>
        <v>0</v>
      </c>
      <c r="G17" s="12">
        <f t="shared" si="3"/>
        <v>86</v>
      </c>
      <c r="H17" s="12">
        <f t="shared" si="3"/>
        <v>0</v>
      </c>
      <c r="I17" s="12">
        <f t="shared" si="3"/>
        <v>16</v>
      </c>
      <c r="J17" s="12">
        <f t="shared" si="3"/>
        <v>113</v>
      </c>
      <c r="K17" s="12">
        <f t="shared" si="3"/>
        <v>12</v>
      </c>
      <c r="L17" s="12">
        <f t="shared" si="3"/>
        <v>10</v>
      </c>
      <c r="M17" s="12">
        <f t="shared" si="3"/>
        <v>129</v>
      </c>
      <c r="N17" s="12">
        <f t="shared" si="3"/>
        <v>2</v>
      </c>
      <c r="O17" s="12">
        <f t="shared" si="3"/>
        <v>125</v>
      </c>
      <c r="P17" s="12">
        <f t="shared" si="3"/>
        <v>16</v>
      </c>
      <c r="Q17" s="49" t="s">
        <v>126</v>
      </c>
      <c r="R17" s="49"/>
      <c r="S17" s="22">
        <f>SUM(S5:S16)</f>
        <v>-3.1383977765797555</v>
      </c>
    </row>
    <row r="18" spans="1:19" ht="15">
      <c r="A18" s="47" t="s">
        <v>38</v>
      </c>
      <c r="B18" s="56"/>
      <c r="C18" s="48"/>
      <c r="D18" s="12">
        <f>D17/141</f>
        <v>0.1276595744680851</v>
      </c>
      <c r="E18" s="12">
        <f aca="true" t="shared" si="4" ref="E18:P18">E17/141</f>
        <v>0.2624113475177305</v>
      </c>
      <c r="F18" s="12">
        <f t="shared" si="4"/>
        <v>0</v>
      </c>
      <c r="G18" s="12">
        <f t="shared" si="4"/>
        <v>0.6099290780141844</v>
      </c>
      <c r="H18" s="12">
        <f t="shared" si="4"/>
        <v>0</v>
      </c>
      <c r="I18" s="12">
        <f t="shared" si="4"/>
        <v>0.11347517730496454</v>
      </c>
      <c r="J18" s="12">
        <f t="shared" si="4"/>
        <v>0.8014184397163121</v>
      </c>
      <c r="K18" s="12">
        <f t="shared" si="4"/>
        <v>0.0851063829787234</v>
      </c>
      <c r="L18" s="12">
        <f t="shared" si="4"/>
        <v>0.07092198581560284</v>
      </c>
      <c r="M18" s="12">
        <f t="shared" si="4"/>
        <v>0.9148936170212766</v>
      </c>
      <c r="N18" s="12">
        <f t="shared" si="4"/>
        <v>0.014184397163120567</v>
      </c>
      <c r="O18" s="12">
        <f t="shared" si="4"/>
        <v>0.8865248226950354</v>
      </c>
      <c r="P18" s="12">
        <f t="shared" si="4"/>
        <v>0.11347517730496454</v>
      </c>
      <c r="Q18" s="47">
        <v>3.13</v>
      </c>
      <c r="R18" s="56"/>
      <c r="S18" s="48"/>
    </row>
    <row r="19" spans="1:16" ht="15">
      <c r="A19" s="25"/>
      <c r="B19" s="25"/>
      <c r="C19" s="25"/>
      <c r="D19" s="25"/>
      <c r="E19" s="26"/>
      <c r="F19" s="27"/>
      <c r="G19" s="27"/>
      <c r="H19" s="27"/>
      <c r="I19" s="26"/>
      <c r="J19" s="26"/>
      <c r="K19" s="27"/>
      <c r="L19" s="27"/>
      <c r="M19" s="27"/>
      <c r="N19" s="26"/>
      <c r="O19" s="26"/>
      <c r="P19" s="27"/>
    </row>
    <row r="21" spans="1:19" ht="15">
      <c r="A21" s="49" t="s">
        <v>121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5">
      <c r="A22" s="51" t="s">
        <v>0</v>
      </c>
      <c r="B22" s="51" t="s">
        <v>1</v>
      </c>
      <c r="C22" s="51" t="s">
        <v>2</v>
      </c>
      <c r="D22" s="49" t="s">
        <v>3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5">
      <c r="A23" s="51"/>
      <c r="B23" s="51"/>
      <c r="C23" s="51"/>
      <c r="D23" s="49" t="s">
        <v>137</v>
      </c>
      <c r="E23" s="49"/>
      <c r="F23" s="49"/>
      <c r="G23" s="49"/>
      <c r="H23" s="49" t="s">
        <v>138</v>
      </c>
      <c r="I23" s="49"/>
      <c r="J23" s="49"/>
      <c r="K23" s="49"/>
      <c r="L23" s="49"/>
      <c r="M23" s="49"/>
      <c r="N23" s="49"/>
      <c r="O23" s="49" t="s">
        <v>139</v>
      </c>
      <c r="P23" s="49"/>
      <c r="Q23" s="60" t="s">
        <v>135</v>
      </c>
      <c r="R23" s="61"/>
      <c r="S23" s="62"/>
    </row>
    <row r="24" spans="1:19" ht="104.25">
      <c r="A24" s="52"/>
      <c r="B24" s="52"/>
      <c r="C24" s="52"/>
      <c r="D24" s="17" t="s">
        <v>4</v>
      </c>
      <c r="E24" s="18" t="s">
        <v>5</v>
      </c>
      <c r="F24" s="18" t="s">
        <v>6</v>
      </c>
      <c r="G24" s="18" t="s">
        <v>7</v>
      </c>
      <c r="H24" s="18" t="s">
        <v>8</v>
      </c>
      <c r="I24" s="18" t="s">
        <v>9</v>
      </c>
      <c r="J24" s="18" t="s">
        <v>10</v>
      </c>
      <c r="K24" s="18" t="s">
        <v>11</v>
      </c>
      <c r="L24" s="18" t="s">
        <v>12</v>
      </c>
      <c r="M24" s="18" t="s">
        <v>13</v>
      </c>
      <c r="N24" s="18" t="s">
        <v>14</v>
      </c>
      <c r="O24" s="18" t="s">
        <v>15</v>
      </c>
      <c r="P24" s="18" t="s">
        <v>16</v>
      </c>
      <c r="Q24" s="19" t="s">
        <v>38</v>
      </c>
      <c r="R24" s="19" t="s">
        <v>125</v>
      </c>
      <c r="S24" s="19" t="s">
        <v>136</v>
      </c>
    </row>
    <row r="25" spans="1:19" ht="15">
      <c r="A25" s="8" t="s">
        <v>17</v>
      </c>
      <c r="B25" s="20" t="s">
        <v>18</v>
      </c>
      <c r="C25" s="12">
        <v>6</v>
      </c>
      <c r="D25" s="21"/>
      <c r="E25" s="12">
        <v>6</v>
      </c>
      <c r="F25" s="9"/>
      <c r="G25" s="9"/>
      <c r="H25" s="9"/>
      <c r="I25" s="9"/>
      <c r="J25" s="9"/>
      <c r="K25" s="12">
        <v>6</v>
      </c>
      <c r="L25" s="9"/>
      <c r="M25" s="12">
        <v>6</v>
      </c>
      <c r="N25" s="9"/>
      <c r="O25" s="12">
        <v>6</v>
      </c>
      <c r="P25" s="21"/>
      <c r="Q25" s="12">
        <f>C25/120</f>
        <v>0.05</v>
      </c>
      <c r="R25" s="12">
        <f>LOG(Q25,2)</f>
        <v>-4.321928094887363</v>
      </c>
      <c r="S25" s="12">
        <f>Q25*R25</f>
        <v>-0.21609640474436814</v>
      </c>
    </row>
    <row r="26" spans="1:19" ht="15">
      <c r="A26" s="8" t="s">
        <v>25</v>
      </c>
      <c r="B26" s="24" t="s">
        <v>26</v>
      </c>
      <c r="C26" s="12">
        <v>11</v>
      </c>
      <c r="D26" s="12">
        <v>11</v>
      </c>
      <c r="E26" s="12"/>
      <c r="F26" s="21"/>
      <c r="G26" s="12"/>
      <c r="H26" s="21"/>
      <c r="I26" s="21"/>
      <c r="J26" s="12"/>
      <c r="K26" s="12">
        <v>11</v>
      </c>
      <c r="L26" s="21"/>
      <c r="M26" s="12">
        <v>11</v>
      </c>
      <c r="N26" s="12"/>
      <c r="O26" s="12">
        <v>11</v>
      </c>
      <c r="P26" s="12"/>
      <c r="Q26" s="12">
        <f aca="true" t="shared" si="5" ref="Q26:Q33">C26/120</f>
        <v>0.09166666666666666</v>
      </c>
      <c r="R26" s="12">
        <f aca="true" t="shared" si="6" ref="R26:R33">LOG(Q26,2)</f>
        <v>-3.4474589769712214</v>
      </c>
      <c r="S26" s="12">
        <f aca="true" t="shared" si="7" ref="S26:S33">Q26*R26</f>
        <v>-0.3160170728890286</v>
      </c>
    </row>
    <row r="27" spans="1:19" ht="15">
      <c r="A27" s="11" t="s">
        <v>40</v>
      </c>
      <c r="B27" s="24" t="s">
        <v>41</v>
      </c>
      <c r="C27" s="12">
        <v>4</v>
      </c>
      <c r="D27" s="12"/>
      <c r="E27" s="12">
        <v>4</v>
      </c>
      <c r="F27" s="21"/>
      <c r="G27" s="12"/>
      <c r="H27" s="21"/>
      <c r="I27" s="12">
        <v>4</v>
      </c>
      <c r="J27" s="12"/>
      <c r="K27" s="12"/>
      <c r="L27" s="12">
        <v>4</v>
      </c>
      <c r="M27" s="12"/>
      <c r="N27" s="12"/>
      <c r="O27" s="12">
        <v>4</v>
      </c>
      <c r="P27" s="12"/>
      <c r="Q27" s="12">
        <f t="shared" si="5"/>
        <v>0.03333333333333333</v>
      </c>
      <c r="R27" s="12">
        <f t="shared" si="6"/>
        <v>-4.906890595608519</v>
      </c>
      <c r="S27" s="12">
        <f t="shared" si="7"/>
        <v>-0.1635630198536173</v>
      </c>
    </row>
    <row r="28" spans="1:19" ht="15">
      <c r="A28" s="8" t="s">
        <v>42</v>
      </c>
      <c r="B28" s="20" t="s">
        <v>43</v>
      </c>
      <c r="C28" s="12">
        <v>6</v>
      </c>
      <c r="D28" s="12"/>
      <c r="E28" s="12">
        <v>6</v>
      </c>
      <c r="F28" s="21"/>
      <c r="G28" s="12"/>
      <c r="H28" s="21"/>
      <c r="I28" s="12"/>
      <c r="J28" s="12">
        <v>6</v>
      </c>
      <c r="K28" s="12"/>
      <c r="L28" s="21"/>
      <c r="M28" s="12">
        <v>6</v>
      </c>
      <c r="N28" s="12"/>
      <c r="O28" s="12">
        <v>6</v>
      </c>
      <c r="P28" s="12"/>
      <c r="Q28" s="12">
        <f t="shared" si="5"/>
        <v>0.05</v>
      </c>
      <c r="R28" s="12">
        <f t="shared" si="6"/>
        <v>-4.321928094887363</v>
      </c>
      <c r="S28" s="12">
        <f t="shared" si="7"/>
        <v>-0.21609640474436814</v>
      </c>
    </row>
    <row r="29" spans="1:19" ht="15">
      <c r="A29" s="8" t="s">
        <v>29</v>
      </c>
      <c r="B29" s="20" t="s">
        <v>30</v>
      </c>
      <c r="C29" s="12">
        <v>7</v>
      </c>
      <c r="D29" s="12"/>
      <c r="E29" s="12">
        <v>7</v>
      </c>
      <c r="F29" s="9"/>
      <c r="G29" s="12"/>
      <c r="H29" s="21"/>
      <c r="I29" s="12"/>
      <c r="J29" s="12">
        <v>7</v>
      </c>
      <c r="K29" s="12"/>
      <c r="L29" s="21"/>
      <c r="M29" s="12">
        <v>7</v>
      </c>
      <c r="N29" s="12"/>
      <c r="O29" s="12">
        <v>7</v>
      </c>
      <c r="P29" s="12"/>
      <c r="Q29" s="12">
        <f t="shared" si="5"/>
        <v>0.058333333333333334</v>
      </c>
      <c r="R29" s="12">
        <f t="shared" si="6"/>
        <v>-4.099535673550915</v>
      </c>
      <c r="S29" s="12">
        <f t="shared" si="7"/>
        <v>-0.23913958095713672</v>
      </c>
    </row>
    <row r="30" spans="1:19" ht="15">
      <c r="A30" s="11" t="s">
        <v>44</v>
      </c>
      <c r="B30" s="20" t="s">
        <v>32</v>
      </c>
      <c r="C30" s="12">
        <v>17</v>
      </c>
      <c r="D30" s="12"/>
      <c r="E30" s="21"/>
      <c r="F30" s="12"/>
      <c r="G30" s="12">
        <v>17</v>
      </c>
      <c r="H30" s="21"/>
      <c r="I30" s="9"/>
      <c r="J30" s="12">
        <v>17</v>
      </c>
      <c r="K30" s="12"/>
      <c r="L30" s="12"/>
      <c r="M30" s="12">
        <v>17</v>
      </c>
      <c r="N30" s="12"/>
      <c r="O30" s="12">
        <v>17</v>
      </c>
      <c r="P30" s="21"/>
      <c r="Q30" s="12">
        <f t="shared" si="5"/>
        <v>0.14166666666666666</v>
      </c>
      <c r="R30" s="12">
        <f t="shared" si="6"/>
        <v>-2.819427754358179</v>
      </c>
      <c r="S30" s="12">
        <f t="shared" si="7"/>
        <v>-0.3994189318674087</v>
      </c>
    </row>
    <row r="31" spans="1:19" ht="15">
      <c r="A31" s="11" t="s">
        <v>33</v>
      </c>
      <c r="B31" s="20" t="s">
        <v>34</v>
      </c>
      <c r="C31" s="12">
        <v>23</v>
      </c>
      <c r="D31" s="12"/>
      <c r="E31" s="21"/>
      <c r="F31" s="12"/>
      <c r="G31" s="12">
        <v>23</v>
      </c>
      <c r="H31" s="21"/>
      <c r="I31" s="12"/>
      <c r="J31" s="12">
        <v>23</v>
      </c>
      <c r="K31" s="12"/>
      <c r="L31" s="12"/>
      <c r="M31" s="12">
        <v>23</v>
      </c>
      <c r="N31" s="12"/>
      <c r="O31" s="12">
        <v>23</v>
      </c>
      <c r="P31" s="12"/>
      <c r="Q31" s="12">
        <f t="shared" si="5"/>
        <v>0.19166666666666668</v>
      </c>
      <c r="R31" s="12">
        <f t="shared" si="6"/>
        <v>-2.3833286395515056</v>
      </c>
      <c r="S31" s="12">
        <f t="shared" si="7"/>
        <v>-0.4568046559140386</v>
      </c>
    </row>
    <row r="32" spans="1:19" ht="15">
      <c r="A32" s="11" t="s">
        <v>35</v>
      </c>
      <c r="B32" s="24" t="s">
        <v>36</v>
      </c>
      <c r="C32" s="12">
        <v>40</v>
      </c>
      <c r="D32" s="12"/>
      <c r="E32" s="21"/>
      <c r="F32" s="12"/>
      <c r="G32" s="12">
        <v>40</v>
      </c>
      <c r="H32" s="21"/>
      <c r="I32" s="12"/>
      <c r="J32" s="12">
        <v>40</v>
      </c>
      <c r="K32" s="12"/>
      <c r="L32" s="12"/>
      <c r="M32" s="12">
        <v>40</v>
      </c>
      <c r="N32" s="12"/>
      <c r="O32" s="12">
        <v>40</v>
      </c>
      <c r="P32" s="12"/>
      <c r="Q32" s="12">
        <f t="shared" si="5"/>
        <v>0.3333333333333333</v>
      </c>
      <c r="R32" s="12">
        <f t="shared" si="6"/>
        <v>-1.5849625007211563</v>
      </c>
      <c r="S32" s="12">
        <f t="shared" si="7"/>
        <v>-0.5283208335737187</v>
      </c>
    </row>
    <row r="33" spans="1:19" ht="15">
      <c r="A33" s="11" t="s">
        <v>45</v>
      </c>
      <c r="B33" s="24" t="s">
        <v>46</v>
      </c>
      <c r="C33" s="12">
        <v>6</v>
      </c>
      <c r="D33" s="12"/>
      <c r="E33" s="12">
        <v>6</v>
      </c>
      <c r="F33" s="12"/>
      <c r="G33" s="12"/>
      <c r="H33" s="21"/>
      <c r="I33" s="12">
        <v>6</v>
      </c>
      <c r="J33" s="12"/>
      <c r="K33" s="12"/>
      <c r="L33" s="12"/>
      <c r="M33" s="12">
        <v>6</v>
      </c>
      <c r="N33" s="21"/>
      <c r="O33" s="21"/>
      <c r="P33" s="12">
        <v>6</v>
      </c>
      <c r="Q33" s="12">
        <f t="shared" si="5"/>
        <v>0.05</v>
      </c>
      <c r="R33" s="12">
        <f t="shared" si="6"/>
        <v>-4.321928094887363</v>
      </c>
      <c r="S33" s="12">
        <f t="shared" si="7"/>
        <v>-0.21609640474436814</v>
      </c>
    </row>
    <row r="34" spans="1:19" ht="15">
      <c r="A34" s="45" t="s">
        <v>131</v>
      </c>
      <c r="B34" s="45"/>
      <c r="C34" s="12">
        <f>SUM(C25:C33)</f>
        <v>120</v>
      </c>
      <c r="D34" s="12">
        <f aca="true" t="shared" si="8" ref="D34:P34">SUM(D25:D33)</f>
        <v>11</v>
      </c>
      <c r="E34" s="12">
        <f t="shared" si="8"/>
        <v>29</v>
      </c>
      <c r="F34" s="12">
        <f t="shared" si="8"/>
        <v>0</v>
      </c>
      <c r="G34" s="12">
        <f t="shared" si="8"/>
        <v>80</v>
      </c>
      <c r="H34" s="12">
        <f t="shared" si="8"/>
        <v>0</v>
      </c>
      <c r="I34" s="12">
        <f t="shared" si="8"/>
        <v>10</v>
      </c>
      <c r="J34" s="12">
        <f t="shared" si="8"/>
        <v>93</v>
      </c>
      <c r="K34" s="12">
        <f t="shared" si="8"/>
        <v>17</v>
      </c>
      <c r="L34" s="12">
        <f t="shared" si="8"/>
        <v>4</v>
      </c>
      <c r="M34" s="12">
        <f t="shared" si="8"/>
        <v>116</v>
      </c>
      <c r="N34" s="12">
        <f t="shared" si="8"/>
        <v>0</v>
      </c>
      <c r="O34" s="12">
        <f t="shared" si="8"/>
        <v>114</v>
      </c>
      <c r="P34" s="12">
        <f t="shared" si="8"/>
        <v>6</v>
      </c>
      <c r="Q34" s="49" t="s">
        <v>126</v>
      </c>
      <c r="R34" s="49"/>
      <c r="S34" s="12">
        <f>SUM(S25:S33)</f>
        <v>-2.751553309288053</v>
      </c>
    </row>
    <row r="35" spans="1:19" ht="15">
      <c r="A35" s="47" t="s">
        <v>38</v>
      </c>
      <c r="B35" s="56"/>
      <c r="C35" s="48"/>
      <c r="D35" s="12">
        <f>D34/120</f>
        <v>0.09166666666666666</v>
      </c>
      <c r="E35" s="12">
        <f aca="true" t="shared" si="9" ref="E35:P35">E34/120</f>
        <v>0.24166666666666667</v>
      </c>
      <c r="F35" s="12">
        <f t="shared" si="9"/>
        <v>0</v>
      </c>
      <c r="G35" s="12">
        <f t="shared" si="9"/>
        <v>0.6666666666666666</v>
      </c>
      <c r="H35" s="12">
        <f t="shared" si="9"/>
        <v>0</v>
      </c>
      <c r="I35" s="12">
        <f t="shared" si="9"/>
        <v>0.08333333333333333</v>
      </c>
      <c r="J35" s="12">
        <f t="shared" si="9"/>
        <v>0.775</v>
      </c>
      <c r="K35" s="12">
        <f t="shared" si="9"/>
        <v>0.14166666666666666</v>
      </c>
      <c r="L35" s="12">
        <f t="shared" si="9"/>
        <v>0.03333333333333333</v>
      </c>
      <c r="M35" s="12">
        <f t="shared" si="9"/>
        <v>0.9666666666666667</v>
      </c>
      <c r="N35" s="12">
        <f t="shared" si="9"/>
        <v>0</v>
      </c>
      <c r="O35" s="12">
        <f t="shared" si="9"/>
        <v>0.95</v>
      </c>
      <c r="P35" s="12">
        <f t="shared" si="9"/>
        <v>0.05</v>
      </c>
      <c r="Q35" s="47">
        <v>2.75</v>
      </c>
      <c r="R35" s="56"/>
      <c r="S35" s="48"/>
    </row>
    <row r="36" ht="15">
      <c r="D36" s="15"/>
    </row>
    <row r="37" ht="15">
      <c r="D37" s="15"/>
    </row>
    <row r="38" spans="1:20" ht="15">
      <c r="A38" s="49" t="s">
        <v>127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28"/>
    </row>
    <row r="39" spans="1:20" ht="15">
      <c r="A39" s="51" t="s">
        <v>0</v>
      </c>
      <c r="B39" s="51" t="s">
        <v>1</v>
      </c>
      <c r="C39" s="51" t="s">
        <v>2</v>
      </c>
      <c r="D39" s="57" t="s">
        <v>3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9"/>
      <c r="T39" s="29"/>
    </row>
    <row r="40" spans="1:20" ht="15">
      <c r="A40" s="51"/>
      <c r="B40" s="51"/>
      <c r="C40" s="51"/>
      <c r="D40" s="49" t="s">
        <v>137</v>
      </c>
      <c r="E40" s="49"/>
      <c r="F40" s="49"/>
      <c r="G40" s="49"/>
      <c r="H40" s="49" t="s">
        <v>138</v>
      </c>
      <c r="I40" s="49"/>
      <c r="J40" s="49"/>
      <c r="K40" s="49"/>
      <c r="L40" s="49"/>
      <c r="M40" s="49"/>
      <c r="N40" s="49"/>
      <c r="O40" s="49" t="s">
        <v>139</v>
      </c>
      <c r="P40" s="49"/>
      <c r="Q40" s="60" t="s">
        <v>135</v>
      </c>
      <c r="R40" s="61"/>
      <c r="S40" s="62"/>
      <c r="T40" s="30"/>
    </row>
    <row r="41" spans="1:19" ht="104.25">
      <c r="A41" s="52"/>
      <c r="B41" s="52"/>
      <c r="C41" s="52"/>
      <c r="D41" s="17" t="s">
        <v>4</v>
      </c>
      <c r="E41" s="18" t="s">
        <v>5</v>
      </c>
      <c r="F41" s="18" t="s">
        <v>6</v>
      </c>
      <c r="G41" s="18" t="s">
        <v>7</v>
      </c>
      <c r="H41" s="18" t="s">
        <v>8</v>
      </c>
      <c r="I41" s="18" t="s">
        <v>9</v>
      </c>
      <c r="J41" s="18" t="s">
        <v>10</v>
      </c>
      <c r="K41" s="18" t="s">
        <v>11</v>
      </c>
      <c r="L41" s="18" t="s">
        <v>12</v>
      </c>
      <c r="M41" s="18" t="s">
        <v>13</v>
      </c>
      <c r="N41" s="18" t="s">
        <v>14</v>
      </c>
      <c r="O41" s="18" t="s">
        <v>15</v>
      </c>
      <c r="P41" s="18" t="s">
        <v>16</v>
      </c>
      <c r="Q41" s="19" t="s">
        <v>38</v>
      </c>
      <c r="R41" s="19" t="s">
        <v>125</v>
      </c>
      <c r="S41" s="19" t="s">
        <v>136</v>
      </c>
    </row>
    <row r="42" spans="1:20" ht="15.75">
      <c r="A42" s="11" t="s">
        <v>49</v>
      </c>
      <c r="B42" s="20" t="s">
        <v>50</v>
      </c>
      <c r="C42" s="12">
        <v>4</v>
      </c>
      <c r="D42" s="12">
        <v>4</v>
      </c>
      <c r="E42" s="21"/>
      <c r="F42" s="12"/>
      <c r="G42" s="12"/>
      <c r="H42" s="12">
        <v>4</v>
      </c>
      <c r="I42" s="21"/>
      <c r="J42" s="12"/>
      <c r="K42" s="21"/>
      <c r="L42" s="12">
        <v>4</v>
      </c>
      <c r="M42" s="12"/>
      <c r="N42" s="12"/>
      <c r="O42" s="12">
        <v>4</v>
      </c>
      <c r="P42" s="21"/>
      <c r="Q42" s="12">
        <f>C42/188</f>
        <v>0.02127659574468085</v>
      </c>
      <c r="R42" s="12">
        <f>LOG(Q42,2)</f>
        <v>-5.554588851677638</v>
      </c>
      <c r="S42" s="12">
        <f>Q42*R42</f>
        <v>-0.11818274152505612</v>
      </c>
      <c r="T42" s="7"/>
    </row>
    <row r="43" spans="1:20" ht="15">
      <c r="A43" s="11" t="s">
        <v>23</v>
      </c>
      <c r="B43" s="24" t="s">
        <v>24</v>
      </c>
      <c r="C43" s="12">
        <v>9</v>
      </c>
      <c r="D43" s="12">
        <v>9</v>
      </c>
      <c r="E43" s="12"/>
      <c r="F43" s="21"/>
      <c r="G43" s="12"/>
      <c r="H43" s="21"/>
      <c r="I43" s="12"/>
      <c r="J43" s="12">
        <v>9</v>
      </c>
      <c r="K43" s="12"/>
      <c r="L43" s="21"/>
      <c r="M43" s="12">
        <v>9</v>
      </c>
      <c r="N43" s="12"/>
      <c r="O43" s="21"/>
      <c r="P43" s="12">
        <v>9</v>
      </c>
      <c r="Q43" s="12">
        <f aca="true" t="shared" si="10" ref="Q43:Q59">C43/188</f>
        <v>0.047872340425531915</v>
      </c>
      <c r="R43" s="12">
        <f aca="true" t="shared" si="11" ref="R43:R59">LOG(Q43,2)</f>
        <v>-4.384663850235325</v>
      </c>
      <c r="S43" s="12">
        <f aca="true" t="shared" si="12" ref="S43:S59">Q43*R43</f>
        <v>-0.20990412048998894</v>
      </c>
      <c r="T43" s="28"/>
    </row>
    <row r="44" spans="1:20" ht="15">
      <c r="A44" s="11" t="s">
        <v>40</v>
      </c>
      <c r="B44" s="24" t="s">
        <v>41</v>
      </c>
      <c r="C44" s="12">
        <v>5</v>
      </c>
      <c r="D44" s="12"/>
      <c r="E44" s="12">
        <v>5</v>
      </c>
      <c r="F44" s="12"/>
      <c r="G44" s="12"/>
      <c r="H44" s="21"/>
      <c r="I44" s="12">
        <v>5</v>
      </c>
      <c r="J44" s="12"/>
      <c r="K44" s="12"/>
      <c r="L44" s="12">
        <v>5</v>
      </c>
      <c r="M44" s="12"/>
      <c r="N44" s="12"/>
      <c r="O44" s="21"/>
      <c r="P44" s="12">
        <v>5</v>
      </c>
      <c r="Q44" s="12">
        <f t="shared" si="10"/>
        <v>0.026595744680851064</v>
      </c>
      <c r="R44" s="12">
        <f t="shared" si="11"/>
        <v>-5.232660756790275</v>
      </c>
      <c r="S44" s="12">
        <f t="shared" si="12"/>
        <v>-0.13916650948910306</v>
      </c>
      <c r="T44" s="28"/>
    </row>
    <row r="45" spans="1:20" ht="15">
      <c r="A45" s="11" t="s">
        <v>51</v>
      </c>
      <c r="B45" s="24" t="s">
        <v>52</v>
      </c>
      <c r="C45" s="12">
        <v>10</v>
      </c>
      <c r="D45" s="12"/>
      <c r="E45" s="12">
        <v>10</v>
      </c>
      <c r="F45" s="12"/>
      <c r="G45" s="12"/>
      <c r="H45" s="21"/>
      <c r="I45" s="12">
        <v>10</v>
      </c>
      <c r="J45" s="12"/>
      <c r="K45" s="12"/>
      <c r="L45" s="12">
        <v>10</v>
      </c>
      <c r="M45" s="12"/>
      <c r="N45" s="12"/>
      <c r="O45" s="21"/>
      <c r="P45" s="12">
        <v>10</v>
      </c>
      <c r="Q45" s="12">
        <f t="shared" si="10"/>
        <v>0.05319148936170213</v>
      </c>
      <c r="R45" s="12">
        <f t="shared" si="11"/>
        <v>-4.232660756790275</v>
      </c>
      <c r="S45" s="12">
        <f t="shared" si="12"/>
        <v>-0.225141529616504</v>
      </c>
      <c r="T45" s="28"/>
    </row>
    <row r="46" spans="1:20" ht="15">
      <c r="A46" s="8" t="s">
        <v>42</v>
      </c>
      <c r="B46" s="20" t="s">
        <v>43</v>
      </c>
      <c r="C46" s="12">
        <v>6</v>
      </c>
      <c r="D46" s="12"/>
      <c r="E46" s="12">
        <v>6</v>
      </c>
      <c r="F46" s="12"/>
      <c r="G46" s="12"/>
      <c r="H46" s="21"/>
      <c r="I46" s="12"/>
      <c r="J46" s="12">
        <v>6</v>
      </c>
      <c r="K46" s="12"/>
      <c r="L46" s="12"/>
      <c r="M46" s="12">
        <v>6</v>
      </c>
      <c r="N46" s="21"/>
      <c r="O46" s="12">
        <v>6</v>
      </c>
      <c r="P46" s="12"/>
      <c r="Q46" s="12">
        <f t="shared" si="10"/>
        <v>0.031914893617021274</v>
      </c>
      <c r="R46" s="12">
        <f t="shared" si="11"/>
        <v>-4.9696263509564815</v>
      </c>
      <c r="S46" s="12">
        <f t="shared" si="12"/>
        <v>-0.15860509630712175</v>
      </c>
      <c r="T46" s="28"/>
    </row>
    <row r="47" spans="1:20" ht="15">
      <c r="A47" s="8" t="s">
        <v>53</v>
      </c>
      <c r="B47" s="20" t="s">
        <v>54</v>
      </c>
      <c r="C47" s="12">
        <v>17</v>
      </c>
      <c r="D47" s="12"/>
      <c r="E47" s="12"/>
      <c r="F47" s="12">
        <v>17</v>
      </c>
      <c r="G47" s="12"/>
      <c r="H47" s="12">
        <v>17</v>
      </c>
      <c r="I47" s="12"/>
      <c r="J47" s="12"/>
      <c r="K47" s="12"/>
      <c r="L47" s="12">
        <v>17</v>
      </c>
      <c r="M47" s="12"/>
      <c r="N47" s="12"/>
      <c r="O47" s="12">
        <v>17</v>
      </c>
      <c r="P47" s="12"/>
      <c r="Q47" s="12">
        <f t="shared" si="10"/>
        <v>0.09042553191489362</v>
      </c>
      <c r="R47" s="12">
        <f t="shared" si="11"/>
        <v>-3.467126010427298</v>
      </c>
      <c r="S47" s="12">
        <f t="shared" si="12"/>
        <v>-0.3135167137088514</v>
      </c>
      <c r="T47" s="28"/>
    </row>
    <row r="48" spans="1:20" ht="15">
      <c r="A48" s="11" t="s">
        <v>47</v>
      </c>
      <c r="B48" s="24" t="s">
        <v>48</v>
      </c>
      <c r="C48" s="12">
        <v>19</v>
      </c>
      <c r="D48" s="12"/>
      <c r="E48" s="12"/>
      <c r="F48" s="12">
        <v>19</v>
      </c>
      <c r="G48" s="12"/>
      <c r="H48" s="12">
        <v>19</v>
      </c>
      <c r="I48" s="12"/>
      <c r="J48" s="12"/>
      <c r="K48" s="12"/>
      <c r="L48" s="12">
        <v>19</v>
      </c>
      <c r="M48" s="12"/>
      <c r="N48" s="12"/>
      <c r="O48" s="12">
        <v>19</v>
      </c>
      <c r="P48" s="12"/>
      <c r="Q48" s="12">
        <f t="shared" si="10"/>
        <v>0.10106382978723404</v>
      </c>
      <c r="R48" s="12">
        <f t="shared" si="11"/>
        <v>-3.3066613382340524</v>
      </c>
      <c r="S48" s="12">
        <f t="shared" si="12"/>
        <v>-0.3341838586513138</v>
      </c>
      <c r="T48" s="28"/>
    </row>
    <row r="49" spans="1:20" ht="15">
      <c r="A49" s="11" t="s">
        <v>55</v>
      </c>
      <c r="B49" s="20" t="s">
        <v>56</v>
      </c>
      <c r="C49" s="12">
        <v>5</v>
      </c>
      <c r="D49" s="12"/>
      <c r="E49" s="12">
        <v>5</v>
      </c>
      <c r="F49" s="12"/>
      <c r="G49" s="12"/>
      <c r="H49" s="21"/>
      <c r="I49" s="12">
        <v>5</v>
      </c>
      <c r="J49" s="12"/>
      <c r="K49" s="12"/>
      <c r="L49" s="12">
        <v>5</v>
      </c>
      <c r="M49" s="12"/>
      <c r="N49" s="21"/>
      <c r="O49" s="21"/>
      <c r="P49" s="12">
        <v>5</v>
      </c>
      <c r="Q49" s="12">
        <f t="shared" si="10"/>
        <v>0.026595744680851064</v>
      </c>
      <c r="R49" s="12">
        <f t="shared" si="11"/>
        <v>-5.232660756790275</v>
      </c>
      <c r="S49" s="12">
        <f t="shared" si="12"/>
        <v>-0.13916650948910306</v>
      </c>
      <c r="T49" s="28"/>
    </row>
    <row r="50" spans="1:20" ht="15">
      <c r="A50" s="11" t="s">
        <v>57</v>
      </c>
      <c r="B50" s="24" t="s">
        <v>58</v>
      </c>
      <c r="C50" s="12">
        <v>12</v>
      </c>
      <c r="D50" s="12"/>
      <c r="E50" s="12">
        <v>12</v>
      </c>
      <c r="F50" s="12"/>
      <c r="G50" s="12"/>
      <c r="H50" s="21"/>
      <c r="I50" s="12">
        <v>12</v>
      </c>
      <c r="J50" s="12"/>
      <c r="K50" s="12"/>
      <c r="L50" s="12"/>
      <c r="M50" s="12">
        <v>12</v>
      </c>
      <c r="N50" s="21"/>
      <c r="O50" s="21"/>
      <c r="P50" s="12">
        <v>12</v>
      </c>
      <c r="Q50" s="12">
        <f t="shared" si="10"/>
        <v>0.06382978723404255</v>
      </c>
      <c r="R50" s="12">
        <f t="shared" si="11"/>
        <v>-3.969626350956481</v>
      </c>
      <c r="S50" s="12">
        <f t="shared" si="12"/>
        <v>-0.2533804053802009</v>
      </c>
      <c r="T50" s="28"/>
    </row>
    <row r="51" spans="1:20" ht="15">
      <c r="A51" s="11" t="s">
        <v>59</v>
      </c>
      <c r="B51" s="20" t="s">
        <v>60</v>
      </c>
      <c r="C51" s="12">
        <v>6</v>
      </c>
      <c r="D51" s="12"/>
      <c r="E51" s="12">
        <v>6</v>
      </c>
      <c r="F51" s="21"/>
      <c r="G51" s="12"/>
      <c r="H51" s="21"/>
      <c r="I51" s="12">
        <v>6</v>
      </c>
      <c r="J51" s="12"/>
      <c r="K51" s="12"/>
      <c r="L51" s="21"/>
      <c r="M51" s="12">
        <v>6</v>
      </c>
      <c r="N51" s="12"/>
      <c r="O51" s="12">
        <v>6</v>
      </c>
      <c r="P51" s="12"/>
      <c r="Q51" s="12">
        <f t="shared" si="10"/>
        <v>0.031914893617021274</v>
      </c>
      <c r="R51" s="12">
        <f t="shared" si="11"/>
        <v>-4.9696263509564815</v>
      </c>
      <c r="S51" s="12">
        <f t="shared" si="12"/>
        <v>-0.15860509630712175</v>
      </c>
      <c r="T51" s="28"/>
    </row>
    <row r="52" spans="1:20" ht="15">
      <c r="A52" s="8" t="s">
        <v>61</v>
      </c>
      <c r="B52" s="20" t="s">
        <v>62</v>
      </c>
      <c r="C52" s="12">
        <v>5</v>
      </c>
      <c r="D52" s="12"/>
      <c r="E52" s="12">
        <v>5</v>
      </c>
      <c r="F52" s="21"/>
      <c r="G52" s="12"/>
      <c r="H52" s="21"/>
      <c r="I52" s="12">
        <v>5</v>
      </c>
      <c r="J52" s="12"/>
      <c r="K52" s="12"/>
      <c r="L52" s="12">
        <v>5</v>
      </c>
      <c r="M52" s="12"/>
      <c r="N52" s="12"/>
      <c r="O52" s="12">
        <v>5</v>
      </c>
      <c r="P52" s="12"/>
      <c r="Q52" s="12">
        <f t="shared" si="10"/>
        <v>0.026595744680851064</v>
      </c>
      <c r="R52" s="12">
        <f t="shared" si="11"/>
        <v>-5.232660756790275</v>
      </c>
      <c r="S52" s="12">
        <f t="shared" si="12"/>
        <v>-0.13916650948910306</v>
      </c>
      <c r="T52" s="28"/>
    </row>
    <row r="53" spans="1:20" ht="15">
      <c r="A53" s="11" t="s">
        <v>63</v>
      </c>
      <c r="B53" s="24" t="s">
        <v>64</v>
      </c>
      <c r="C53" s="12">
        <v>10</v>
      </c>
      <c r="D53" s="12"/>
      <c r="E53" s="12">
        <v>10</v>
      </c>
      <c r="F53" s="12"/>
      <c r="G53" s="12"/>
      <c r="H53" s="12"/>
      <c r="I53" s="21"/>
      <c r="J53" s="21"/>
      <c r="K53" s="12">
        <v>10</v>
      </c>
      <c r="L53" s="12"/>
      <c r="M53" s="12"/>
      <c r="N53" s="12">
        <v>10</v>
      </c>
      <c r="O53" s="21"/>
      <c r="P53" s="12">
        <v>10</v>
      </c>
      <c r="Q53" s="12">
        <f t="shared" si="10"/>
        <v>0.05319148936170213</v>
      </c>
      <c r="R53" s="12">
        <f t="shared" si="11"/>
        <v>-4.232660756790275</v>
      </c>
      <c r="S53" s="12">
        <f t="shared" si="12"/>
        <v>-0.225141529616504</v>
      </c>
      <c r="T53" s="28"/>
    </row>
    <row r="54" spans="1:20" ht="15">
      <c r="A54" s="11" t="s">
        <v>65</v>
      </c>
      <c r="B54" s="20" t="s">
        <v>66</v>
      </c>
      <c r="C54" s="12">
        <v>7</v>
      </c>
      <c r="D54" s="12"/>
      <c r="E54" s="12">
        <v>7</v>
      </c>
      <c r="F54" s="12"/>
      <c r="G54" s="12"/>
      <c r="H54" s="12"/>
      <c r="I54" s="12">
        <v>7</v>
      </c>
      <c r="J54" s="12"/>
      <c r="K54" s="21"/>
      <c r="L54" s="12"/>
      <c r="M54" s="12">
        <v>7</v>
      </c>
      <c r="N54" s="21"/>
      <c r="O54" s="12">
        <v>7</v>
      </c>
      <c r="P54" s="12"/>
      <c r="Q54" s="12">
        <f t="shared" si="10"/>
        <v>0.03723404255319149</v>
      </c>
      <c r="R54" s="12">
        <f t="shared" si="11"/>
        <v>-4.747233929620033</v>
      </c>
      <c r="S54" s="12">
        <f t="shared" si="12"/>
        <v>-0.17675871014542674</v>
      </c>
      <c r="T54" s="28"/>
    </row>
    <row r="55" spans="1:20" ht="15">
      <c r="A55" s="11" t="s">
        <v>27</v>
      </c>
      <c r="B55" s="20" t="s">
        <v>28</v>
      </c>
      <c r="C55" s="12">
        <v>9</v>
      </c>
      <c r="D55" s="12"/>
      <c r="E55" s="12"/>
      <c r="F55" s="12"/>
      <c r="G55" s="12">
        <v>9</v>
      </c>
      <c r="H55" s="12"/>
      <c r="I55" s="12">
        <v>9</v>
      </c>
      <c r="J55" s="21"/>
      <c r="K55" s="12"/>
      <c r="L55" s="21"/>
      <c r="M55" s="12">
        <v>9</v>
      </c>
      <c r="N55" s="12"/>
      <c r="O55" s="21"/>
      <c r="P55" s="12">
        <v>9</v>
      </c>
      <c r="Q55" s="12">
        <f t="shared" si="10"/>
        <v>0.047872340425531915</v>
      </c>
      <c r="R55" s="12">
        <f t="shared" si="11"/>
        <v>-4.384663850235325</v>
      </c>
      <c r="S55" s="12">
        <f t="shared" si="12"/>
        <v>-0.20990412048998894</v>
      </c>
      <c r="T55" s="28"/>
    </row>
    <row r="56" spans="1:20" ht="15">
      <c r="A56" s="11" t="s">
        <v>44</v>
      </c>
      <c r="B56" s="20" t="s">
        <v>32</v>
      </c>
      <c r="C56" s="12">
        <v>17</v>
      </c>
      <c r="D56" s="21"/>
      <c r="E56" s="12"/>
      <c r="F56" s="12"/>
      <c r="G56" s="12">
        <v>17</v>
      </c>
      <c r="H56" s="12"/>
      <c r="I56" s="12"/>
      <c r="J56" s="12">
        <v>17</v>
      </c>
      <c r="K56" s="21"/>
      <c r="L56" s="12"/>
      <c r="M56" s="12"/>
      <c r="N56" s="12">
        <v>17</v>
      </c>
      <c r="O56" s="12">
        <v>17</v>
      </c>
      <c r="P56" s="12"/>
      <c r="Q56" s="12">
        <f t="shared" si="10"/>
        <v>0.09042553191489362</v>
      </c>
      <c r="R56" s="12">
        <f t="shared" si="11"/>
        <v>-3.467126010427298</v>
      </c>
      <c r="S56" s="12">
        <f t="shared" si="12"/>
        <v>-0.3135167137088514</v>
      </c>
      <c r="T56" s="28"/>
    </row>
    <row r="57" spans="1:20" ht="15">
      <c r="A57" s="11" t="s">
        <v>33</v>
      </c>
      <c r="B57" s="20" t="s">
        <v>34</v>
      </c>
      <c r="C57" s="12">
        <v>15</v>
      </c>
      <c r="D57" s="12"/>
      <c r="E57" s="12"/>
      <c r="F57" s="12"/>
      <c r="G57" s="12">
        <v>15</v>
      </c>
      <c r="H57" s="12"/>
      <c r="I57" s="12"/>
      <c r="J57" s="12">
        <v>15</v>
      </c>
      <c r="K57" s="12"/>
      <c r="L57" s="12"/>
      <c r="M57" s="12"/>
      <c r="N57" s="12">
        <v>15</v>
      </c>
      <c r="O57" s="12">
        <v>15</v>
      </c>
      <c r="P57" s="12"/>
      <c r="Q57" s="12">
        <f t="shared" si="10"/>
        <v>0.0797872340425532</v>
      </c>
      <c r="R57" s="12">
        <f t="shared" si="11"/>
        <v>-3.647698256069119</v>
      </c>
      <c r="S57" s="12">
        <f t="shared" si="12"/>
        <v>-0.2910397544735999</v>
      </c>
      <c r="T57" s="28"/>
    </row>
    <row r="58" spans="1:20" ht="15">
      <c r="A58" s="11" t="s">
        <v>67</v>
      </c>
      <c r="B58" s="24" t="s">
        <v>68</v>
      </c>
      <c r="C58" s="12">
        <v>9</v>
      </c>
      <c r="D58" s="12"/>
      <c r="E58" s="12"/>
      <c r="F58" s="12">
        <v>9</v>
      </c>
      <c r="G58" s="12"/>
      <c r="H58" s="12">
        <v>9</v>
      </c>
      <c r="I58" s="12"/>
      <c r="J58" s="12"/>
      <c r="K58" s="12"/>
      <c r="L58" s="12"/>
      <c r="M58" s="12"/>
      <c r="N58" s="12">
        <v>9</v>
      </c>
      <c r="O58" s="12">
        <v>9</v>
      </c>
      <c r="P58" s="12"/>
      <c r="Q58" s="12">
        <f t="shared" si="10"/>
        <v>0.047872340425531915</v>
      </c>
      <c r="R58" s="12">
        <f t="shared" si="11"/>
        <v>-4.384663850235325</v>
      </c>
      <c r="S58" s="12">
        <f t="shared" si="12"/>
        <v>-0.20990412048998894</v>
      </c>
      <c r="T58" s="28"/>
    </row>
    <row r="59" spans="1:20" ht="15">
      <c r="A59" s="11" t="s">
        <v>35</v>
      </c>
      <c r="B59" s="24" t="s">
        <v>36</v>
      </c>
      <c r="C59" s="12">
        <v>23</v>
      </c>
      <c r="D59" s="12"/>
      <c r="E59" s="12"/>
      <c r="F59" s="12"/>
      <c r="G59" s="12">
        <v>23</v>
      </c>
      <c r="H59" s="12"/>
      <c r="I59" s="12"/>
      <c r="J59" s="12">
        <v>23</v>
      </c>
      <c r="K59" s="12"/>
      <c r="L59" s="12">
        <v>23</v>
      </c>
      <c r="M59" s="12"/>
      <c r="N59" s="12"/>
      <c r="O59" s="12">
        <v>23</v>
      </c>
      <c r="P59" s="12"/>
      <c r="Q59" s="12">
        <f t="shared" si="10"/>
        <v>0.12234042553191489</v>
      </c>
      <c r="R59" s="12">
        <f t="shared" si="11"/>
        <v>-3.0310268956206246</v>
      </c>
      <c r="S59" s="12">
        <f t="shared" si="12"/>
        <v>-0.37081712020890617</v>
      </c>
      <c r="T59" s="28"/>
    </row>
    <row r="60" spans="1:20" ht="15">
      <c r="A60" s="47" t="s">
        <v>131</v>
      </c>
      <c r="B60" s="48"/>
      <c r="C60" s="12">
        <f aca="true" t="shared" si="13" ref="C60:P60">SUM(C42:C59)</f>
        <v>188</v>
      </c>
      <c r="D60" s="12">
        <f t="shared" si="13"/>
        <v>13</v>
      </c>
      <c r="E60" s="12">
        <f t="shared" si="13"/>
        <v>66</v>
      </c>
      <c r="F60" s="12">
        <f t="shared" si="13"/>
        <v>45</v>
      </c>
      <c r="G60" s="12">
        <f t="shared" si="13"/>
        <v>64</v>
      </c>
      <c r="H60" s="12">
        <f t="shared" si="13"/>
        <v>49</v>
      </c>
      <c r="I60" s="12">
        <f t="shared" si="13"/>
        <v>59</v>
      </c>
      <c r="J60" s="12">
        <f t="shared" si="13"/>
        <v>70</v>
      </c>
      <c r="K60" s="12">
        <f t="shared" si="13"/>
        <v>10</v>
      </c>
      <c r="L60" s="12">
        <f t="shared" si="13"/>
        <v>88</v>
      </c>
      <c r="M60" s="12">
        <f t="shared" si="13"/>
        <v>49</v>
      </c>
      <c r="N60" s="12">
        <f t="shared" si="13"/>
        <v>51</v>
      </c>
      <c r="O60" s="12">
        <f t="shared" si="13"/>
        <v>128</v>
      </c>
      <c r="P60" s="12">
        <f t="shared" si="13"/>
        <v>60</v>
      </c>
      <c r="Q60" s="49" t="s">
        <v>132</v>
      </c>
      <c r="R60" s="49"/>
      <c r="S60" s="9">
        <f>SUM(S42:S59)</f>
        <v>-3.986101159586734</v>
      </c>
      <c r="T60" s="28"/>
    </row>
    <row r="61" spans="1:20" ht="15">
      <c r="A61" s="47" t="s">
        <v>38</v>
      </c>
      <c r="B61" s="56"/>
      <c r="C61" s="48"/>
      <c r="D61" s="12">
        <f>D60/188</f>
        <v>0.06914893617021277</v>
      </c>
      <c r="E61" s="12">
        <f aca="true" t="shared" si="14" ref="E61:P61">E60/188</f>
        <v>0.35106382978723405</v>
      </c>
      <c r="F61" s="12">
        <f t="shared" si="14"/>
        <v>0.2393617021276596</v>
      </c>
      <c r="G61" s="12">
        <f t="shared" si="14"/>
        <v>0.3404255319148936</v>
      </c>
      <c r="H61" s="12">
        <f t="shared" si="14"/>
        <v>0.26063829787234044</v>
      </c>
      <c r="I61" s="12">
        <f t="shared" si="14"/>
        <v>0.31382978723404253</v>
      </c>
      <c r="J61" s="12">
        <f t="shared" si="14"/>
        <v>0.3723404255319149</v>
      </c>
      <c r="K61" s="12">
        <f t="shared" si="14"/>
        <v>0.05319148936170213</v>
      </c>
      <c r="L61" s="12">
        <f t="shared" si="14"/>
        <v>0.46808510638297873</v>
      </c>
      <c r="M61" s="12">
        <f t="shared" si="14"/>
        <v>0.26063829787234044</v>
      </c>
      <c r="N61" s="12">
        <f t="shared" si="14"/>
        <v>0.2712765957446808</v>
      </c>
      <c r="O61" s="12">
        <f t="shared" si="14"/>
        <v>0.6808510638297872</v>
      </c>
      <c r="P61" s="12">
        <f t="shared" si="14"/>
        <v>0.3191489361702128</v>
      </c>
      <c r="Q61" s="47">
        <v>3.99</v>
      </c>
      <c r="R61" s="48"/>
      <c r="S61" s="12"/>
      <c r="T61" s="28"/>
    </row>
    <row r="62" spans="1:20" ht="15">
      <c r="A62" s="31"/>
      <c r="B62" s="31"/>
      <c r="C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25"/>
      <c r="R62" s="25"/>
      <c r="S62" s="25"/>
      <c r="T62" s="28"/>
    </row>
    <row r="64" spans="1:20" ht="15">
      <c r="A64" s="49" t="s">
        <v>128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28"/>
    </row>
    <row r="65" spans="1:20" ht="15">
      <c r="A65" s="63" t="s">
        <v>0</v>
      </c>
      <c r="B65" s="63" t="s">
        <v>1</v>
      </c>
      <c r="C65" s="63" t="s">
        <v>2</v>
      </c>
      <c r="D65" s="49" t="s">
        <v>3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29"/>
    </row>
    <row r="66" spans="1:20" ht="15">
      <c r="A66" s="63"/>
      <c r="B66" s="63"/>
      <c r="C66" s="63"/>
      <c r="D66" s="49" t="s">
        <v>137</v>
      </c>
      <c r="E66" s="49"/>
      <c r="F66" s="49"/>
      <c r="G66" s="49"/>
      <c r="H66" s="49" t="s">
        <v>138</v>
      </c>
      <c r="I66" s="49"/>
      <c r="J66" s="49"/>
      <c r="K66" s="49"/>
      <c r="L66" s="49"/>
      <c r="M66" s="49"/>
      <c r="N66" s="49"/>
      <c r="O66" s="49" t="s">
        <v>139</v>
      </c>
      <c r="P66" s="49"/>
      <c r="Q66" s="46" t="s">
        <v>135</v>
      </c>
      <c r="R66" s="46"/>
      <c r="S66" s="46"/>
      <c r="T66" s="30"/>
    </row>
    <row r="67" spans="1:19" ht="104.25">
      <c r="A67" s="63"/>
      <c r="B67" s="63"/>
      <c r="C67" s="63"/>
      <c r="D67" s="17" t="s">
        <v>4</v>
      </c>
      <c r="E67" s="18" t="s">
        <v>5</v>
      </c>
      <c r="F67" s="18" t="s">
        <v>6</v>
      </c>
      <c r="G67" s="18" t="s">
        <v>7</v>
      </c>
      <c r="H67" s="18" t="s">
        <v>8</v>
      </c>
      <c r="I67" s="18" t="s">
        <v>9</v>
      </c>
      <c r="J67" s="18" t="s">
        <v>10</v>
      </c>
      <c r="K67" s="18" t="s">
        <v>11</v>
      </c>
      <c r="L67" s="18" t="s">
        <v>12</v>
      </c>
      <c r="M67" s="18" t="s">
        <v>13</v>
      </c>
      <c r="N67" s="18" t="s">
        <v>14</v>
      </c>
      <c r="O67" s="18" t="s">
        <v>15</v>
      </c>
      <c r="P67" s="18" t="s">
        <v>16</v>
      </c>
      <c r="Q67" s="19" t="s">
        <v>38</v>
      </c>
      <c r="R67" s="19" t="s">
        <v>125</v>
      </c>
      <c r="S67" s="19" t="s">
        <v>136</v>
      </c>
    </row>
    <row r="68" spans="1:19" ht="15">
      <c r="A68" s="11" t="s">
        <v>49</v>
      </c>
      <c r="B68" s="20" t="s">
        <v>50</v>
      </c>
      <c r="C68" s="12">
        <v>6</v>
      </c>
      <c r="D68" s="12">
        <v>6</v>
      </c>
      <c r="E68" s="21"/>
      <c r="F68" s="12"/>
      <c r="G68" s="12"/>
      <c r="H68" s="12">
        <v>6</v>
      </c>
      <c r="I68" s="21"/>
      <c r="J68" s="12"/>
      <c r="K68" s="21"/>
      <c r="L68" s="12">
        <v>6</v>
      </c>
      <c r="M68" s="12"/>
      <c r="N68" s="12"/>
      <c r="O68" s="12">
        <v>6</v>
      </c>
      <c r="P68" s="21"/>
      <c r="Q68" s="12">
        <f>C68/230</f>
        <v>0.02608695652173913</v>
      </c>
      <c r="R68" s="12">
        <f>LOG(Q68,2)</f>
        <v>-5.26052755022322</v>
      </c>
      <c r="S68" s="12">
        <f>Q68*R68</f>
        <v>-0.137231153484084</v>
      </c>
    </row>
    <row r="69" spans="1:19" ht="15">
      <c r="A69" s="12" t="s">
        <v>118</v>
      </c>
      <c r="B69" s="12"/>
      <c r="C69" s="12">
        <v>4</v>
      </c>
      <c r="D69" s="12">
        <v>4</v>
      </c>
      <c r="E69" s="12"/>
      <c r="F69" s="21"/>
      <c r="G69" s="12"/>
      <c r="H69" s="12">
        <v>4</v>
      </c>
      <c r="I69" s="12"/>
      <c r="J69" s="12"/>
      <c r="K69" s="12"/>
      <c r="L69" s="12">
        <v>4</v>
      </c>
      <c r="M69" s="12"/>
      <c r="N69" s="21"/>
      <c r="O69" s="12">
        <v>4</v>
      </c>
      <c r="P69" s="12"/>
      <c r="Q69" s="12">
        <f aca="true" t="shared" si="15" ref="Q69:Q86">C69/230</f>
        <v>0.017391304347826087</v>
      </c>
      <c r="R69" s="12">
        <f aca="true" t="shared" si="16" ref="R69:R86">LOG(Q69,2)</f>
        <v>-5.845490050944376</v>
      </c>
      <c r="S69" s="12">
        <f aca="true" t="shared" si="17" ref="S69:S86">Q69*R69</f>
        <v>-0.10166069653816305</v>
      </c>
    </row>
    <row r="70" spans="1:19" ht="15">
      <c r="A70" s="11" t="s">
        <v>23</v>
      </c>
      <c r="B70" s="24" t="s">
        <v>24</v>
      </c>
      <c r="C70" s="12">
        <v>10</v>
      </c>
      <c r="D70" s="12">
        <v>10</v>
      </c>
      <c r="E70" s="12"/>
      <c r="F70" s="21"/>
      <c r="G70" s="12"/>
      <c r="H70" s="21"/>
      <c r="I70" s="12"/>
      <c r="J70" s="12">
        <v>10</v>
      </c>
      <c r="K70" s="12"/>
      <c r="L70" s="21"/>
      <c r="M70" s="12">
        <v>10</v>
      </c>
      <c r="N70" s="12"/>
      <c r="O70" s="21"/>
      <c r="P70" s="12">
        <v>10</v>
      </c>
      <c r="Q70" s="12">
        <f t="shared" si="15"/>
        <v>0.043478260869565216</v>
      </c>
      <c r="R70" s="12">
        <f t="shared" si="16"/>
        <v>-4.523561956057013</v>
      </c>
      <c r="S70" s="12">
        <f t="shared" si="17"/>
        <v>-0.19667660678508753</v>
      </c>
    </row>
    <row r="71" spans="1:19" ht="15">
      <c r="A71" s="11" t="s">
        <v>45</v>
      </c>
      <c r="B71" s="24" t="s">
        <v>46</v>
      </c>
      <c r="C71" s="12">
        <v>15</v>
      </c>
      <c r="D71" s="12"/>
      <c r="E71" s="12">
        <v>15</v>
      </c>
      <c r="F71" s="12"/>
      <c r="G71" s="12"/>
      <c r="H71" s="21"/>
      <c r="I71" s="12">
        <v>15</v>
      </c>
      <c r="J71" s="12"/>
      <c r="K71" s="12"/>
      <c r="L71" s="21"/>
      <c r="M71" s="12">
        <v>15</v>
      </c>
      <c r="N71" s="12"/>
      <c r="O71" s="12"/>
      <c r="P71" s="12">
        <v>15</v>
      </c>
      <c r="Q71" s="12">
        <f t="shared" si="15"/>
        <v>0.06521739130434782</v>
      </c>
      <c r="R71" s="12">
        <f t="shared" si="16"/>
        <v>-3.938599455335857</v>
      </c>
      <c r="S71" s="12">
        <f t="shared" si="17"/>
        <v>-0.2568651818697298</v>
      </c>
    </row>
    <row r="72" spans="1:19" ht="15">
      <c r="A72" s="11" t="s">
        <v>40</v>
      </c>
      <c r="B72" s="24" t="s">
        <v>41</v>
      </c>
      <c r="C72" s="12">
        <v>4</v>
      </c>
      <c r="D72" s="12"/>
      <c r="E72" s="12">
        <v>4</v>
      </c>
      <c r="F72" s="12"/>
      <c r="G72" s="12"/>
      <c r="H72" s="21"/>
      <c r="I72" s="12">
        <v>4</v>
      </c>
      <c r="J72" s="12"/>
      <c r="K72" s="12"/>
      <c r="L72" s="12">
        <v>4</v>
      </c>
      <c r="M72" s="12"/>
      <c r="N72" s="12"/>
      <c r="O72" s="21"/>
      <c r="P72" s="12">
        <v>4</v>
      </c>
      <c r="Q72" s="12">
        <f t="shared" si="15"/>
        <v>0.017391304347826087</v>
      </c>
      <c r="R72" s="12">
        <f t="shared" si="16"/>
        <v>-5.845490050944376</v>
      </c>
      <c r="S72" s="12">
        <f t="shared" si="17"/>
        <v>-0.10166069653816305</v>
      </c>
    </row>
    <row r="73" spans="1:19" ht="15">
      <c r="A73" s="8" t="s">
        <v>42</v>
      </c>
      <c r="B73" s="20" t="s">
        <v>43</v>
      </c>
      <c r="C73" s="12">
        <v>10</v>
      </c>
      <c r="D73" s="12"/>
      <c r="E73" s="12">
        <v>10</v>
      </c>
      <c r="F73" s="12"/>
      <c r="G73" s="12"/>
      <c r="H73" s="21"/>
      <c r="I73" s="12"/>
      <c r="J73" s="12">
        <v>10</v>
      </c>
      <c r="K73" s="12"/>
      <c r="L73" s="12"/>
      <c r="M73" s="12">
        <v>10</v>
      </c>
      <c r="N73" s="21"/>
      <c r="O73" s="12">
        <v>10</v>
      </c>
      <c r="P73" s="12"/>
      <c r="Q73" s="12">
        <f t="shared" si="15"/>
        <v>0.043478260869565216</v>
      </c>
      <c r="R73" s="12">
        <f t="shared" si="16"/>
        <v>-4.523561956057013</v>
      </c>
      <c r="S73" s="12">
        <f t="shared" si="17"/>
        <v>-0.19667660678508753</v>
      </c>
    </row>
    <row r="74" spans="1:19" ht="15">
      <c r="A74" s="8" t="s">
        <v>29</v>
      </c>
      <c r="B74" s="20" t="s">
        <v>30</v>
      </c>
      <c r="C74" s="12">
        <v>18</v>
      </c>
      <c r="D74" s="12"/>
      <c r="E74" s="12">
        <v>18</v>
      </c>
      <c r="F74" s="12"/>
      <c r="G74" s="12"/>
      <c r="H74" s="21"/>
      <c r="I74" s="12"/>
      <c r="J74" s="12">
        <v>18</v>
      </c>
      <c r="K74" s="12"/>
      <c r="L74" s="21"/>
      <c r="M74" s="12">
        <v>18</v>
      </c>
      <c r="N74" s="12"/>
      <c r="O74" s="12">
        <v>18</v>
      </c>
      <c r="P74" s="12"/>
      <c r="Q74" s="12">
        <f t="shared" si="15"/>
        <v>0.0782608695652174</v>
      </c>
      <c r="R74" s="12">
        <f t="shared" si="16"/>
        <v>-3.675565049502063</v>
      </c>
      <c r="S74" s="12">
        <f t="shared" si="17"/>
        <v>-0.2876529169175528</v>
      </c>
    </row>
    <row r="75" spans="1:19" ht="15">
      <c r="A75" s="8" t="s">
        <v>72</v>
      </c>
      <c r="B75" s="20" t="s">
        <v>73</v>
      </c>
      <c r="C75" s="12">
        <v>14</v>
      </c>
      <c r="D75" s="12"/>
      <c r="E75" s="12">
        <v>14</v>
      </c>
      <c r="F75" s="21"/>
      <c r="G75" s="12"/>
      <c r="H75" s="21"/>
      <c r="I75" s="12"/>
      <c r="J75" s="12">
        <v>14</v>
      </c>
      <c r="K75" s="12"/>
      <c r="L75" s="21"/>
      <c r="M75" s="12">
        <v>14</v>
      </c>
      <c r="N75" s="12"/>
      <c r="O75" s="12">
        <v>14</v>
      </c>
      <c r="P75" s="12"/>
      <c r="Q75" s="12">
        <f t="shared" si="15"/>
        <v>0.06086956521739131</v>
      </c>
      <c r="R75" s="12">
        <f t="shared" si="16"/>
        <v>-4.038135128886771</v>
      </c>
      <c r="S75" s="12">
        <f t="shared" si="17"/>
        <v>-0.24579952958441217</v>
      </c>
    </row>
    <row r="76" spans="1:19" ht="15">
      <c r="A76" s="11" t="s">
        <v>55</v>
      </c>
      <c r="B76" s="20" t="s">
        <v>56</v>
      </c>
      <c r="C76" s="12">
        <v>6</v>
      </c>
      <c r="D76" s="12"/>
      <c r="E76" s="12">
        <v>6</v>
      </c>
      <c r="F76" s="12"/>
      <c r="G76" s="12"/>
      <c r="H76" s="21"/>
      <c r="I76" s="12">
        <v>6</v>
      </c>
      <c r="J76" s="12"/>
      <c r="K76" s="12"/>
      <c r="L76" s="12">
        <v>6</v>
      </c>
      <c r="M76" s="12"/>
      <c r="N76" s="21"/>
      <c r="O76" s="21"/>
      <c r="P76" s="12">
        <v>6</v>
      </c>
      <c r="Q76" s="12">
        <f t="shared" si="15"/>
        <v>0.02608695652173913</v>
      </c>
      <c r="R76" s="12">
        <f t="shared" si="16"/>
        <v>-5.26052755022322</v>
      </c>
      <c r="S76" s="12">
        <f t="shared" si="17"/>
        <v>-0.137231153484084</v>
      </c>
    </row>
    <row r="77" spans="1:19" ht="15">
      <c r="A77" s="11" t="s">
        <v>59</v>
      </c>
      <c r="B77" s="20" t="s">
        <v>60</v>
      </c>
      <c r="C77" s="12">
        <v>12</v>
      </c>
      <c r="D77" s="12"/>
      <c r="E77" s="12">
        <v>12</v>
      </c>
      <c r="F77" s="21"/>
      <c r="G77" s="12"/>
      <c r="H77" s="21"/>
      <c r="I77" s="12">
        <v>12</v>
      </c>
      <c r="J77" s="12"/>
      <c r="K77" s="12"/>
      <c r="L77" s="21"/>
      <c r="M77" s="12">
        <v>12</v>
      </c>
      <c r="N77" s="12"/>
      <c r="O77" s="12">
        <v>12</v>
      </c>
      <c r="P77" s="12"/>
      <c r="Q77" s="12">
        <f t="shared" si="15"/>
        <v>0.05217391304347826</v>
      </c>
      <c r="R77" s="12">
        <f t="shared" si="16"/>
        <v>-4.26052755022322</v>
      </c>
      <c r="S77" s="12">
        <f t="shared" si="17"/>
        <v>-0.22228839392468971</v>
      </c>
    </row>
    <row r="78" spans="1:19" ht="15">
      <c r="A78" s="11" t="s">
        <v>63</v>
      </c>
      <c r="B78" s="24" t="s">
        <v>64</v>
      </c>
      <c r="C78" s="12">
        <v>6</v>
      </c>
      <c r="D78" s="12"/>
      <c r="E78" s="12">
        <v>6</v>
      </c>
      <c r="F78" s="12"/>
      <c r="G78" s="12"/>
      <c r="H78" s="12"/>
      <c r="I78" s="21"/>
      <c r="J78" s="21"/>
      <c r="K78" s="12">
        <v>6</v>
      </c>
      <c r="L78" s="12"/>
      <c r="M78" s="12"/>
      <c r="N78" s="12">
        <v>6</v>
      </c>
      <c r="O78" s="21"/>
      <c r="P78" s="12">
        <v>6</v>
      </c>
      <c r="Q78" s="12">
        <f t="shared" si="15"/>
        <v>0.02608695652173913</v>
      </c>
      <c r="R78" s="12">
        <f t="shared" si="16"/>
        <v>-5.26052755022322</v>
      </c>
      <c r="S78" s="12">
        <f t="shared" si="17"/>
        <v>-0.137231153484084</v>
      </c>
    </row>
    <row r="79" spans="1:19" ht="15">
      <c r="A79" s="11" t="s">
        <v>65</v>
      </c>
      <c r="B79" s="20" t="s">
        <v>66</v>
      </c>
      <c r="C79" s="12">
        <v>17</v>
      </c>
      <c r="D79" s="12"/>
      <c r="E79" s="12">
        <v>17</v>
      </c>
      <c r="F79" s="12"/>
      <c r="G79" s="12"/>
      <c r="H79" s="12"/>
      <c r="I79" s="12">
        <v>17</v>
      </c>
      <c r="J79" s="12"/>
      <c r="K79" s="21"/>
      <c r="L79" s="12"/>
      <c r="M79" s="12">
        <v>17</v>
      </c>
      <c r="N79" s="21"/>
      <c r="O79" s="12">
        <v>17</v>
      </c>
      <c r="P79" s="12"/>
      <c r="Q79" s="12">
        <f t="shared" si="15"/>
        <v>0.07391304347826087</v>
      </c>
      <c r="R79" s="12">
        <f t="shared" si="16"/>
        <v>-3.758027209694036</v>
      </c>
      <c r="S79" s="12">
        <f t="shared" si="17"/>
        <v>-0.27776722854260266</v>
      </c>
    </row>
    <row r="80" spans="1:19" ht="15">
      <c r="A80" s="11" t="s">
        <v>27</v>
      </c>
      <c r="B80" s="20" t="s">
        <v>28</v>
      </c>
      <c r="C80" s="12">
        <v>8</v>
      </c>
      <c r="D80" s="12"/>
      <c r="E80" s="12"/>
      <c r="F80" s="12"/>
      <c r="G80" s="12">
        <v>8</v>
      </c>
      <c r="H80" s="12"/>
      <c r="I80" s="12">
        <v>8</v>
      </c>
      <c r="J80" s="21"/>
      <c r="K80" s="12"/>
      <c r="L80" s="21"/>
      <c r="M80" s="12">
        <v>8</v>
      </c>
      <c r="N80" s="12"/>
      <c r="O80" s="21"/>
      <c r="P80" s="12">
        <v>8</v>
      </c>
      <c r="Q80" s="12">
        <f t="shared" si="15"/>
        <v>0.034782608695652174</v>
      </c>
      <c r="R80" s="12">
        <f t="shared" si="16"/>
        <v>-4.845490050944376</v>
      </c>
      <c r="S80" s="12">
        <f t="shared" si="17"/>
        <v>-0.16853878438067393</v>
      </c>
    </row>
    <row r="81" spans="1:19" ht="15">
      <c r="A81" s="11" t="s">
        <v>44</v>
      </c>
      <c r="B81" s="20" t="s">
        <v>32</v>
      </c>
      <c r="C81" s="12">
        <v>16</v>
      </c>
      <c r="D81" s="21"/>
      <c r="E81" s="12"/>
      <c r="F81" s="12"/>
      <c r="G81" s="12">
        <v>16</v>
      </c>
      <c r="H81" s="12"/>
      <c r="I81" s="12"/>
      <c r="J81" s="12">
        <v>16</v>
      </c>
      <c r="K81" s="21"/>
      <c r="L81" s="12">
        <v>16</v>
      </c>
      <c r="M81" s="12"/>
      <c r="N81" s="21"/>
      <c r="O81" s="12">
        <v>16</v>
      </c>
      <c r="P81" s="12"/>
      <c r="Q81" s="12">
        <f t="shared" si="15"/>
        <v>0.06956521739130435</v>
      </c>
      <c r="R81" s="12">
        <f t="shared" si="16"/>
        <v>-3.8454900509443752</v>
      </c>
      <c r="S81" s="12">
        <f t="shared" si="17"/>
        <v>-0.2675123513700435</v>
      </c>
    </row>
    <row r="82" spans="1:19" ht="15">
      <c r="A82" s="11" t="s">
        <v>33</v>
      </c>
      <c r="B82" s="20" t="s">
        <v>34</v>
      </c>
      <c r="C82" s="12">
        <v>18</v>
      </c>
      <c r="D82" s="12"/>
      <c r="E82" s="12"/>
      <c r="F82" s="12"/>
      <c r="G82" s="12">
        <v>18</v>
      </c>
      <c r="H82" s="12"/>
      <c r="I82" s="12"/>
      <c r="J82" s="12">
        <v>18</v>
      </c>
      <c r="K82" s="12"/>
      <c r="L82" s="12">
        <v>18</v>
      </c>
      <c r="M82" s="12"/>
      <c r="N82" s="12"/>
      <c r="O82" s="12">
        <v>18</v>
      </c>
      <c r="P82" s="12"/>
      <c r="Q82" s="12">
        <f t="shared" si="15"/>
        <v>0.0782608695652174</v>
      </c>
      <c r="R82" s="12">
        <f t="shared" si="16"/>
        <v>-3.675565049502063</v>
      </c>
      <c r="S82" s="12">
        <f t="shared" si="17"/>
        <v>-0.2876529169175528</v>
      </c>
    </row>
    <row r="83" spans="1:19" ht="15">
      <c r="A83" s="11" t="s">
        <v>67</v>
      </c>
      <c r="B83" s="24" t="s">
        <v>68</v>
      </c>
      <c r="C83" s="12">
        <v>14</v>
      </c>
      <c r="D83" s="12"/>
      <c r="E83" s="12"/>
      <c r="F83" s="12">
        <v>14</v>
      </c>
      <c r="G83" s="12"/>
      <c r="H83" s="12">
        <v>14</v>
      </c>
      <c r="I83" s="12"/>
      <c r="J83" s="12"/>
      <c r="K83" s="12"/>
      <c r="L83" s="12"/>
      <c r="M83" s="12"/>
      <c r="N83" s="12">
        <v>14</v>
      </c>
      <c r="O83" s="12">
        <v>14</v>
      </c>
      <c r="P83" s="12"/>
      <c r="Q83" s="12">
        <f t="shared" si="15"/>
        <v>0.06086956521739131</v>
      </c>
      <c r="R83" s="12">
        <f t="shared" si="16"/>
        <v>-4.038135128886771</v>
      </c>
      <c r="S83" s="12">
        <f t="shared" si="17"/>
        <v>-0.24579952958441217</v>
      </c>
    </row>
    <row r="84" spans="1:19" ht="15">
      <c r="A84" s="11" t="s">
        <v>35</v>
      </c>
      <c r="B84" s="24" t="s">
        <v>36</v>
      </c>
      <c r="C84" s="12">
        <v>13</v>
      </c>
      <c r="D84" s="12"/>
      <c r="E84" s="12"/>
      <c r="F84" s="12"/>
      <c r="G84" s="12">
        <v>13</v>
      </c>
      <c r="H84" s="12"/>
      <c r="I84" s="12"/>
      <c r="J84" s="12">
        <v>13</v>
      </c>
      <c r="K84" s="12"/>
      <c r="L84" s="12">
        <v>13</v>
      </c>
      <c r="M84" s="12"/>
      <c r="N84" s="12"/>
      <c r="O84" s="12">
        <v>13</v>
      </c>
      <c r="P84" s="12"/>
      <c r="Q84" s="12">
        <f t="shared" si="15"/>
        <v>0.05652173913043478</v>
      </c>
      <c r="R84" s="12">
        <f t="shared" si="16"/>
        <v>-4.145050332803283</v>
      </c>
      <c r="S84" s="12">
        <f t="shared" si="17"/>
        <v>-0.23428545359322905</v>
      </c>
    </row>
    <row r="85" spans="1:19" ht="15">
      <c r="A85" s="8" t="s">
        <v>53</v>
      </c>
      <c r="B85" s="20" t="s">
        <v>54</v>
      </c>
      <c r="C85" s="12">
        <v>27</v>
      </c>
      <c r="D85" s="12"/>
      <c r="E85" s="12"/>
      <c r="F85" s="12">
        <v>27</v>
      </c>
      <c r="G85" s="12"/>
      <c r="H85" s="12">
        <v>27</v>
      </c>
      <c r="I85" s="12"/>
      <c r="J85" s="12"/>
      <c r="K85" s="12"/>
      <c r="L85" s="12">
        <v>27</v>
      </c>
      <c r="M85" s="12"/>
      <c r="N85" s="12"/>
      <c r="O85" s="12">
        <v>27</v>
      </c>
      <c r="P85" s="12"/>
      <c r="Q85" s="12">
        <f t="shared" si="15"/>
        <v>0.11739130434782609</v>
      </c>
      <c r="R85" s="12">
        <f t="shared" si="16"/>
        <v>-3.090602548780907</v>
      </c>
      <c r="S85" s="12">
        <f t="shared" si="17"/>
        <v>-0.3628098644221065</v>
      </c>
    </row>
    <row r="86" spans="1:19" ht="15">
      <c r="A86" s="11" t="s">
        <v>47</v>
      </c>
      <c r="B86" s="24" t="s">
        <v>48</v>
      </c>
      <c r="C86" s="12">
        <v>12</v>
      </c>
      <c r="D86" s="12"/>
      <c r="E86" s="31"/>
      <c r="F86" s="12">
        <v>12</v>
      </c>
      <c r="G86" s="12"/>
      <c r="H86" s="12">
        <v>12</v>
      </c>
      <c r="I86" s="31"/>
      <c r="J86" s="12"/>
      <c r="K86" s="12"/>
      <c r="L86" s="12">
        <v>12</v>
      </c>
      <c r="M86" s="12"/>
      <c r="N86" s="12"/>
      <c r="O86" s="12">
        <v>12</v>
      </c>
      <c r="P86" s="12"/>
      <c r="Q86" s="12">
        <f t="shared" si="15"/>
        <v>0.05217391304347826</v>
      </c>
      <c r="R86" s="12">
        <f t="shared" si="16"/>
        <v>-4.26052755022322</v>
      </c>
      <c r="S86" s="12">
        <f t="shared" si="17"/>
        <v>-0.22228839392468971</v>
      </c>
    </row>
    <row r="87" spans="1:19" ht="15">
      <c r="A87" s="45" t="s">
        <v>131</v>
      </c>
      <c r="B87" s="45"/>
      <c r="C87" s="12">
        <f>SUM(C68:C86)</f>
        <v>230</v>
      </c>
      <c r="D87" s="12">
        <f>SUM(D68:D86)</f>
        <v>20</v>
      </c>
      <c r="E87" s="12">
        <f aca="true" t="shared" si="18" ref="E87:P87">SUM(E68:E86)</f>
        <v>102</v>
      </c>
      <c r="F87" s="12">
        <f t="shared" si="18"/>
        <v>53</v>
      </c>
      <c r="G87" s="12">
        <f t="shared" si="18"/>
        <v>55</v>
      </c>
      <c r="H87" s="12">
        <f>SUM(H68:H86)</f>
        <v>63</v>
      </c>
      <c r="I87" s="12">
        <f t="shared" si="18"/>
        <v>62</v>
      </c>
      <c r="J87" s="12">
        <f t="shared" si="18"/>
        <v>99</v>
      </c>
      <c r="K87" s="12">
        <f t="shared" si="18"/>
        <v>6</v>
      </c>
      <c r="L87" s="12">
        <f t="shared" si="18"/>
        <v>106</v>
      </c>
      <c r="M87" s="12">
        <f t="shared" si="18"/>
        <v>104</v>
      </c>
      <c r="N87" s="12">
        <f t="shared" si="18"/>
        <v>20</v>
      </c>
      <c r="O87" s="12">
        <f t="shared" si="18"/>
        <v>181</v>
      </c>
      <c r="P87" s="12">
        <f t="shared" si="18"/>
        <v>49</v>
      </c>
      <c r="Q87" s="53" t="s">
        <v>132</v>
      </c>
      <c r="R87" s="55"/>
      <c r="S87" s="12">
        <f>SUM(S68:S86)</f>
        <v>-4.087628612130449</v>
      </c>
    </row>
    <row r="88" spans="1:19" ht="15">
      <c r="A88" s="47" t="s">
        <v>38</v>
      </c>
      <c r="B88" s="56"/>
      <c r="C88" s="48"/>
      <c r="D88" s="12">
        <f>D87/230</f>
        <v>0.08695652173913043</v>
      </c>
      <c r="E88" s="12">
        <f aca="true" t="shared" si="19" ref="E88:P88">E87/230</f>
        <v>0.4434782608695652</v>
      </c>
      <c r="F88" s="12">
        <f t="shared" si="19"/>
        <v>0.23043478260869565</v>
      </c>
      <c r="G88" s="12">
        <f t="shared" si="19"/>
        <v>0.2391304347826087</v>
      </c>
      <c r="H88" s="12">
        <f t="shared" si="19"/>
        <v>0.27391304347826084</v>
      </c>
      <c r="I88" s="12">
        <f t="shared" si="19"/>
        <v>0.26956521739130435</v>
      </c>
      <c r="J88" s="12">
        <f t="shared" si="19"/>
        <v>0.43043478260869567</v>
      </c>
      <c r="K88" s="12">
        <f t="shared" si="19"/>
        <v>0.02608695652173913</v>
      </c>
      <c r="L88" s="12">
        <f t="shared" si="19"/>
        <v>0.4608695652173913</v>
      </c>
      <c r="M88" s="12">
        <f t="shared" si="19"/>
        <v>0.45217391304347826</v>
      </c>
      <c r="N88" s="12">
        <f t="shared" si="19"/>
        <v>0.08695652173913043</v>
      </c>
      <c r="O88" s="12">
        <f t="shared" si="19"/>
        <v>0.7869565217391304</v>
      </c>
      <c r="P88" s="12">
        <f t="shared" si="19"/>
        <v>0.21304347826086956</v>
      </c>
      <c r="Q88" s="47">
        <v>4.08</v>
      </c>
      <c r="R88" s="56"/>
      <c r="S88" s="48"/>
    </row>
    <row r="89" spans="1:19" ht="15">
      <c r="A89" s="31"/>
      <c r="B89" s="31"/>
      <c r="C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1" spans="1:19" ht="15">
      <c r="A91" s="49" t="s">
        <v>123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  <row r="92" spans="1:19" ht="15">
      <c r="A92" s="51" t="s">
        <v>0</v>
      </c>
      <c r="B92" s="51" t="s">
        <v>1</v>
      </c>
      <c r="C92" s="51" t="s">
        <v>2</v>
      </c>
      <c r="D92" s="49" t="s">
        <v>3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</row>
    <row r="93" spans="1:19" ht="15">
      <c r="A93" s="51"/>
      <c r="B93" s="51"/>
      <c r="C93" s="51"/>
      <c r="D93" s="49" t="s">
        <v>137</v>
      </c>
      <c r="E93" s="49"/>
      <c r="F93" s="49"/>
      <c r="G93" s="49"/>
      <c r="H93" s="49" t="s">
        <v>138</v>
      </c>
      <c r="I93" s="49"/>
      <c r="J93" s="49"/>
      <c r="K93" s="49"/>
      <c r="L93" s="49"/>
      <c r="M93" s="49"/>
      <c r="N93" s="49"/>
      <c r="O93" s="49" t="s">
        <v>139</v>
      </c>
      <c r="P93" s="49"/>
      <c r="Q93" s="60" t="s">
        <v>135</v>
      </c>
      <c r="R93" s="61"/>
      <c r="S93" s="62"/>
    </row>
    <row r="94" spans="1:19" ht="104.25">
      <c r="A94" s="52"/>
      <c r="B94" s="52"/>
      <c r="C94" s="52"/>
      <c r="D94" s="17" t="s">
        <v>4</v>
      </c>
      <c r="E94" s="18" t="s">
        <v>5</v>
      </c>
      <c r="F94" s="18" t="s">
        <v>6</v>
      </c>
      <c r="G94" s="18" t="s">
        <v>7</v>
      </c>
      <c r="H94" s="18" t="s">
        <v>8</v>
      </c>
      <c r="I94" s="18" t="s">
        <v>9</v>
      </c>
      <c r="J94" s="18" t="s">
        <v>10</v>
      </c>
      <c r="K94" s="18" t="s">
        <v>11</v>
      </c>
      <c r="L94" s="18" t="s">
        <v>12</v>
      </c>
      <c r="M94" s="18" t="s">
        <v>13</v>
      </c>
      <c r="N94" s="18" t="s">
        <v>14</v>
      </c>
      <c r="O94" s="18" t="s">
        <v>15</v>
      </c>
      <c r="P94" s="18" t="s">
        <v>16</v>
      </c>
      <c r="Q94" s="32" t="s">
        <v>38</v>
      </c>
      <c r="R94" s="32" t="s">
        <v>125</v>
      </c>
      <c r="S94" s="19" t="s">
        <v>136</v>
      </c>
    </row>
    <row r="95" spans="1:19" ht="15">
      <c r="A95" s="11" t="s">
        <v>119</v>
      </c>
      <c r="B95" s="24" t="s">
        <v>120</v>
      </c>
      <c r="C95" s="12">
        <v>6</v>
      </c>
      <c r="D95" s="12">
        <v>6</v>
      </c>
      <c r="E95" s="22"/>
      <c r="F95" s="22"/>
      <c r="G95" s="22"/>
      <c r="H95" s="22"/>
      <c r="I95" s="22"/>
      <c r="J95" s="33"/>
      <c r="K95" s="12">
        <v>6</v>
      </c>
      <c r="L95" s="22"/>
      <c r="M95" s="22"/>
      <c r="N95" s="12">
        <v>6</v>
      </c>
      <c r="O95" s="12">
        <v>6</v>
      </c>
      <c r="P95" s="22"/>
      <c r="Q95" s="22">
        <f>C95/250</f>
        <v>0.024</v>
      </c>
      <c r="R95" s="22">
        <f>LOG(Q95,2)</f>
        <v>-5.380821783940931</v>
      </c>
      <c r="S95" s="22">
        <f>Q95*R95</f>
        <v>-0.12913972281458236</v>
      </c>
    </row>
    <row r="96" spans="1:19" ht="15">
      <c r="A96" s="11" t="s">
        <v>80</v>
      </c>
      <c r="B96" s="24" t="s">
        <v>81</v>
      </c>
      <c r="C96" s="12">
        <v>3</v>
      </c>
      <c r="D96" s="12">
        <v>3</v>
      </c>
      <c r="E96" s="22"/>
      <c r="F96" s="22"/>
      <c r="G96" s="22"/>
      <c r="H96" s="12">
        <v>3</v>
      </c>
      <c r="I96" s="22"/>
      <c r="J96" s="22"/>
      <c r="K96" s="22"/>
      <c r="L96" s="22"/>
      <c r="M96" s="22"/>
      <c r="N96" s="12">
        <v>3</v>
      </c>
      <c r="O96" s="12">
        <v>3</v>
      </c>
      <c r="P96" s="22"/>
      <c r="Q96" s="22">
        <f aca="true" t="shared" si="20" ref="Q96:Q116">C96/250</f>
        <v>0.012</v>
      </c>
      <c r="R96" s="22">
        <f aca="true" t="shared" si="21" ref="R96:R116">LOG(Q96,2)</f>
        <v>-6.380821783940931</v>
      </c>
      <c r="S96" s="22">
        <f aca="true" t="shared" si="22" ref="S96:S116">Q96*R96</f>
        <v>-0.07656986140729118</v>
      </c>
    </row>
    <row r="97" spans="1:19" ht="15">
      <c r="A97" s="11" t="s">
        <v>49</v>
      </c>
      <c r="B97" s="20" t="s">
        <v>50</v>
      </c>
      <c r="C97" s="12">
        <v>4</v>
      </c>
      <c r="D97" s="12">
        <v>4</v>
      </c>
      <c r="E97" s="22"/>
      <c r="F97" s="22"/>
      <c r="G97" s="22"/>
      <c r="H97" s="12">
        <v>4</v>
      </c>
      <c r="I97" s="22"/>
      <c r="J97" s="22"/>
      <c r="K97" s="22"/>
      <c r="L97" s="12">
        <v>4</v>
      </c>
      <c r="M97" s="22"/>
      <c r="N97" s="22"/>
      <c r="O97" s="12">
        <v>4</v>
      </c>
      <c r="P97" s="22"/>
      <c r="Q97" s="22">
        <f t="shared" si="20"/>
        <v>0.016</v>
      </c>
      <c r="R97" s="22">
        <f t="shared" si="21"/>
        <v>-5.965784284662088</v>
      </c>
      <c r="S97" s="22">
        <f t="shared" si="22"/>
        <v>-0.09545254855459341</v>
      </c>
    </row>
    <row r="98" spans="1:19" ht="15">
      <c r="A98" s="11" t="s">
        <v>67</v>
      </c>
      <c r="B98" s="24" t="s">
        <v>68</v>
      </c>
      <c r="C98" s="12">
        <v>35</v>
      </c>
      <c r="D98" s="22"/>
      <c r="E98" s="22"/>
      <c r="F98" s="12">
        <v>35</v>
      </c>
      <c r="G98" s="22"/>
      <c r="H98" s="12">
        <v>35</v>
      </c>
      <c r="I98" s="22"/>
      <c r="J98" s="22"/>
      <c r="K98" s="22"/>
      <c r="L98" s="22"/>
      <c r="M98" s="22"/>
      <c r="N98" s="12">
        <v>35</v>
      </c>
      <c r="O98" s="12">
        <v>35</v>
      </c>
      <c r="P98" s="22"/>
      <c r="Q98" s="22">
        <f t="shared" si="20"/>
        <v>0.14</v>
      </c>
      <c r="R98" s="22">
        <f t="shared" si="21"/>
        <v>-2.8365012677171206</v>
      </c>
      <c r="S98" s="22">
        <f t="shared" si="22"/>
        <v>-0.39711017748039695</v>
      </c>
    </row>
    <row r="99" spans="1:19" ht="15">
      <c r="A99" s="11" t="s">
        <v>82</v>
      </c>
      <c r="B99" s="24" t="s">
        <v>83</v>
      </c>
      <c r="C99" s="12">
        <v>15</v>
      </c>
      <c r="D99" s="22"/>
      <c r="E99" s="22"/>
      <c r="F99" s="12">
        <v>15</v>
      </c>
      <c r="G99" s="22"/>
      <c r="H99" s="22"/>
      <c r="I99" s="12">
        <v>15</v>
      </c>
      <c r="J99" s="22"/>
      <c r="K99" s="22"/>
      <c r="L99" s="22"/>
      <c r="M99" s="12">
        <v>15</v>
      </c>
      <c r="N99" s="22"/>
      <c r="O99" s="12">
        <v>15</v>
      </c>
      <c r="P99" s="22"/>
      <c r="Q99" s="22">
        <f t="shared" si="20"/>
        <v>0.06</v>
      </c>
      <c r="R99" s="22">
        <f t="shared" si="21"/>
        <v>-4.058893689053568</v>
      </c>
      <c r="S99" s="22">
        <f t="shared" si="22"/>
        <v>-0.2435336213432141</v>
      </c>
    </row>
    <row r="100" spans="1:19" ht="15">
      <c r="A100" s="8" t="s">
        <v>53</v>
      </c>
      <c r="B100" s="20" t="s">
        <v>54</v>
      </c>
      <c r="C100" s="12">
        <v>14</v>
      </c>
      <c r="D100" s="22"/>
      <c r="E100" s="22"/>
      <c r="F100" s="12">
        <v>14</v>
      </c>
      <c r="G100" s="22"/>
      <c r="H100" s="12">
        <v>14</v>
      </c>
      <c r="I100" s="21"/>
      <c r="J100" s="22"/>
      <c r="K100" s="22"/>
      <c r="L100" s="12">
        <v>14</v>
      </c>
      <c r="M100" s="22"/>
      <c r="N100" s="22"/>
      <c r="O100" s="12">
        <v>14</v>
      </c>
      <c r="P100" s="22"/>
      <c r="Q100" s="22">
        <f t="shared" si="20"/>
        <v>0.056</v>
      </c>
      <c r="R100" s="22">
        <f t="shared" si="21"/>
        <v>-4.158429362604482</v>
      </c>
      <c r="S100" s="22">
        <f t="shared" si="22"/>
        <v>-0.232872044305851</v>
      </c>
    </row>
    <row r="101" spans="1:19" ht="15">
      <c r="A101" s="11" t="s">
        <v>84</v>
      </c>
      <c r="B101" s="24" t="s">
        <v>85</v>
      </c>
      <c r="C101" s="12">
        <v>13</v>
      </c>
      <c r="D101" s="22"/>
      <c r="E101" s="22"/>
      <c r="F101" s="12">
        <v>13</v>
      </c>
      <c r="G101" s="22"/>
      <c r="H101" s="12">
        <v>13</v>
      </c>
      <c r="I101" s="22"/>
      <c r="J101" s="22"/>
      <c r="K101" s="22"/>
      <c r="L101" s="12">
        <v>13</v>
      </c>
      <c r="M101" s="22"/>
      <c r="N101" s="22"/>
      <c r="O101" s="12">
        <v>13</v>
      </c>
      <c r="P101" s="22"/>
      <c r="Q101" s="22">
        <f t="shared" si="20"/>
        <v>0.052</v>
      </c>
      <c r="R101" s="22">
        <f t="shared" si="21"/>
        <v>-4.265344566520995</v>
      </c>
      <c r="S101" s="22">
        <f t="shared" si="22"/>
        <v>-0.22179791745909175</v>
      </c>
    </row>
    <row r="102" spans="1:19" ht="15">
      <c r="A102" s="11" t="s">
        <v>86</v>
      </c>
      <c r="B102" s="24" t="s">
        <v>87</v>
      </c>
      <c r="C102" s="12">
        <v>9</v>
      </c>
      <c r="D102" s="22"/>
      <c r="E102" s="22"/>
      <c r="F102" s="12">
        <v>9</v>
      </c>
      <c r="G102" s="22"/>
      <c r="H102" s="12">
        <v>9</v>
      </c>
      <c r="I102" s="22"/>
      <c r="J102" s="22"/>
      <c r="K102" s="22"/>
      <c r="L102" s="12">
        <v>9</v>
      </c>
      <c r="M102" s="22"/>
      <c r="N102" s="22"/>
      <c r="O102" s="12">
        <v>9</v>
      </c>
      <c r="P102" s="22"/>
      <c r="Q102" s="22">
        <f t="shared" si="20"/>
        <v>0.036</v>
      </c>
      <c r="R102" s="22">
        <f t="shared" si="21"/>
        <v>-4.795859283219775</v>
      </c>
      <c r="S102" s="22">
        <f t="shared" si="22"/>
        <v>-0.17265093419591188</v>
      </c>
    </row>
    <row r="103" spans="1:19" ht="15">
      <c r="A103" s="11" t="s">
        <v>47</v>
      </c>
      <c r="B103" s="24" t="s">
        <v>48</v>
      </c>
      <c r="C103" s="12">
        <v>6</v>
      </c>
      <c r="D103" s="22"/>
      <c r="E103" s="22"/>
      <c r="F103" s="12">
        <v>6</v>
      </c>
      <c r="G103" s="22"/>
      <c r="H103" s="12">
        <v>6</v>
      </c>
      <c r="I103" s="22"/>
      <c r="J103" s="22"/>
      <c r="K103" s="22"/>
      <c r="L103" s="12">
        <v>6</v>
      </c>
      <c r="M103" s="22"/>
      <c r="N103" s="22"/>
      <c r="O103" s="12">
        <v>6</v>
      </c>
      <c r="P103" s="22"/>
      <c r="Q103" s="22">
        <f t="shared" si="20"/>
        <v>0.024</v>
      </c>
      <c r="R103" s="22">
        <f t="shared" si="21"/>
        <v>-5.380821783940931</v>
      </c>
      <c r="S103" s="22">
        <f t="shared" si="22"/>
        <v>-0.12913972281458236</v>
      </c>
    </row>
    <row r="104" spans="1:19" ht="15">
      <c r="A104" s="13" t="s">
        <v>88</v>
      </c>
      <c r="B104" s="20" t="s">
        <v>89</v>
      </c>
      <c r="C104" s="12">
        <v>6</v>
      </c>
      <c r="D104" s="22"/>
      <c r="E104" s="12">
        <v>6</v>
      </c>
      <c r="F104" s="22"/>
      <c r="G104" s="22"/>
      <c r="H104" s="12">
        <v>6</v>
      </c>
      <c r="I104" s="22"/>
      <c r="J104" s="22"/>
      <c r="K104" s="22"/>
      <c r="L104" s="12">
        <v>6</v>
      </c>
      <c r="M104" s="22"/>
      <c r="N104" s="22"/>
      <c r="O104" s="22"/>
      <c r="P104" s="12">
        <v>6</v>
      </c>
      <c r="Q104" s="22">
        <f t="shared" si="20"/>
        <v>0.024</v>
      </c>
      <c r="R104" s="22">
        <f t="shared" si="21"/>
        <v>-5.380821783940931</v>
      </c>
      <c r="S104" s="22">
        <f t="shared" si="22"/>
        <v>-0.12913972281458236</v>
      </c>
    </row>
    <row r="105" spans="1:19" ht="15">
      <c r="A105" s="11" t="s">
        <v>90</v>
      </c>
      <c r="B105" s="20" t="s">
        <v>91</v>
      </c>
      <c r="C105" s="12">
        <v>16</v>
      </c>
      <c r="D105" s="22"/>
      <c r="E105" s="12">
        <v>16</v>
      </c>
      <c r="F105" s="22"/>
      <c r="G105" s="22"/>
      <c r="H105" s="12">
        <v>16</v>
      </c>
      <c r="I105" s="22"/>
      <c r="J105" s="22"/>
      <c r="K105" s="22"/>
      <c r="L105" s="12">
        <v>16</v>
      </c>
      <c r="M105" s="22"/>
      <c r="N105" s="22"/>
      <c r="O105" s="12">
        <v>16</v>
      </c>
      <c r="P105" s="22"/>
      <c r="Q105" s="22">
        <f t="shared" si="20"/>
        <v>0.064</v>
      </c>
      <c r="R105" s="22">
        <f t="shared" si="21"/>
        <v>-3.9657842846620874</v>
      </c>
      <c r="S105" s="22">
        <f t="shared" si="22"/>
        <v>-0.2538101942183736</v>
      </c>
    </row>
    <row r="106" spans="1:19" ht="15">
      <c r="A106" s="11" t="s">
        <v>92</v>
      </c>
      <c r="B106" s="24" t="s">
        <v>93</v>
      </c>
      <c r="C106" s="12">
        <v>5</v>
      </c>
      <c r="D106" s="22"/>
      <c r="E106" s="12">
        <v>5</v>
      </c>
      <c r="F106" s="22"/>
      <c r="G106" s="22"/>
      <c r="H106" s="12">
        <v>5</v>
      </c>
      <c r="I106" s="22"/>
      <c r="J106" s="22"/>
      <c r="K106" s="22"/>
      <c r="L106" s="12">
        <v>5</v>
      </c>
      <c r="M106" s="22"/>
      <c r="N106" s="22"/>
      <c r="O106" s="12">
        <v>5</v>
      </c>
      <c r="P106" s="22"/>
      <c r="Q106" s="22">
        <f t="shared" si="20"/>
        <v>0.02</v>
      </c>
      <c r="R106" s="22">
        <f t="shared" si="21"/>
        <v>-5.643856189774724</v>
      </c>
      <c r="S106" s="22">
        <f t="shared" si="22"/>
        <v>-0.11287712379549449</v>
      </c>
    </row>
    <row r="107" spans="1:19" ht="15">
      <c r="A107" s="11" t="s">
        <v>94</v>
      </c>
      <c r="B107" s="20" t="s">
        <v>95</v>
      </c>
      <c r="C107" s="12">
        <v>10</v>
      </c>
      <c r="D107" s="22"/>
      <c r="E107" s="12">
        <v>10</v>
      </c>
      <c r="F107" s="22"/>
      <c r="G107" s="22"/>
      <c r="H107" s="12">
        <v>10</v>
      </c>
      <c r="I107" s="22"/>
      <c r="J107" s="22"/>
      <c r="K107" s="22"/>
      <c r="L107" s="22"/>
      <c r="M107" s="22"/>
      <c r="N107" s="12">
        <v>10</v>
      </c>
      <c r="O107" s="12">
        <v>10</v>
      </c>
      <c r="P107" s="22"/>
      <c r="Q107" s="22">
        <f t="shared" si="20"/>
        <v>0.04</v>
      </c>
      <c r="R107" s="22">
        <f t="shared" si="21"/>
        <v>-4.643856189774724</v>
      </c>
      <c r="S107" s="22">
        <f t="shared" si="22"/>
        <v>-0.185754247590989</v>
      </c>
    </row>
    <row r="108" spans="1:19" ht="15">
      <c r="A108" s="11" t="s">
        <v>96</v>
      </c>
      <c r="B108" s="24" t="s">
        <v>97</v>
      </c>
      <c r="C108" s="12">
        <v>14</v>
      </c>
      <c r="D108" s="22"/>
      <c r="E108" s="12">
        <v>14</v>
      </c>
      <c r="F108" s="22"/>
      <c r="G108" s="22"/>
      <c r="H108" s="12">
        <v>14</v>
      </c>
      <c r="I108" s="22"/>
      <c r="J108" s="22"/>
      <c r="K108" s="22"/>
      <c r="L108" s="22"/>
      <c r="M108" s="22"/>
      <c r="N108" s="12">
        <v>14</v>
      </c>
      <c r="O108" s="12">
        <v>14</v>
      </c>
      <c r="P108" s="22"/>
      <c r="Q108" s="22">
        <f t="shared" si="20"/>
        <v>0.056</v>
      </c>
      <c r="R108" s="22">
        <f t="shared" si="21"/>
        <v>-4.158429362604482</v>
      </c>
      <c r="S108" s="22">
        <f t="shared" si="22"/>
        <v>-0.232872044305851</v>
      </c>
    </row>
    <row r="109" spans="1:19" ht="15">
      <c r="A109" s="11" t="s">
        <v>98</v>
      </c>
      <c r="B109" s="24" t="s">
        <v>99</v>
      </c>
      <c r="C109" s="12">
        <v>6</v>
      </c>
      <c r="D109" s="22"/>
      <c r="E109" s="12">
        <v>6</v>
      </c>
      <c r="F109" s="22"/>
      <c r="G109" s="22"/>
      <c r="H109" s="12">
        <v>6</v>
      </c>
      <c r="I109" s="22"/>
      <c r="J109" s="22"/>
      <c r="K109" s="22"/>
      <c r="L109" s="12">
        <v>6</v>
      </c>
      <c r="M109" s="22"/>
      <c r="N109" s="22"/>
      <c r="O109" s="12">
        <v>6</v>
      </c>
      <c r="P109" s="22"/>
      <c r="Q109" s="22">
        <f t="shared" si="20"/>
        <v>0.024</v>
      </c>
      <c r="R109" s="22">
        <f t="shared" si="21"/>
        <v>-5.380821783940931</v>
      </c>
      <c r="S109" s="22">
        <f t="shared" si="22"/>
        <v>-0.12913972281458236</v>
      </c>
    </row>
    <row r="110" spans="1:19" ht="15">
      <c r="A110" s="11" t="s">
        <v>111</v>
      </c>
      <c r="B110" s="24" t="s">
        <v>112</v>
      </c>
      <c r="C110" s="12">
        <v>5</v>
      </c>
      <c r="D110" s="22"/>
      <c r="E110" s="22"/>
      <c r="F110" s="12">
        <v>5</v>
      </c>
      <c r="G110" s="22"/>
      <c r="H110" s="12">
        <v>5</v>
      </c>
      <c r="I110" s="22"/>
      <c r="J110" s="22"/>
      <c r="K110" s="22"/>
      <c r="L110" s="12">
        <v>5</v>
      </c>
      <c r="M110" s="22"/>
      <c r="N110" s="22"/>
      <c r="O110" s="12">
        <v>5</v>
      </c>
      <c r="P110" s="22"/>
      <c r="Q110" s="22">
        <f t="shared" si="20"/>
        <v>0.02</v>
      </c>
      <c r="R110" s="22">
        <f t="shared" si="21"/>
        <v>-5.643856189774724</v>
      </c>
      <c r="S110" s="22">
        <f t="shared" si="22"/>
        <v>-0.11287712379549449</v>
      </c>
    </row>
    <row r="111" spans="1:19" ht="15">
      <c r="A111" s="11" t="s">
        <v>100</v>
      </c>
      <c r="B111" s="24" t="s">
        <v>101</v>
      </c>
      <c r="C111" s="12">
        <v>8</v>
      </c>
      <c r="D111" s="22"/>
      <c r="E111" s="12">
        <v>8</v>
      </c>
      <c r="F111" s="22"/>
      <c r="G111" s="22"/>
      <c r="H111" s="12">
        <v>8</v>
      </c>
      <c r="I111" s="22"/>
      <c r="J111" s="22"/>
      <c r="K111" s="22"/>
      <c r="L111" s="22"/>
      <c r="M111" s="22"/>
      <c r="N111" s="12">
        <v>8</v>
      </c>
      <c r="O111" s="12">
        <v>8</v>
      </c>
      <c r="P111" s="22"/>
      <c r="Q111" s="22">
        <f t="shared" si="20"/>
        <v>0.032</v>
      </c>
      <c r="R111" s="22">
        <f t="shared" si="21"/>
        <v>-4.965784284662087</v>
      </c>
      <c r="S111" s="22">
        <f t="shared" si="22"/>
        <v>-0.1589050971091868</v>
      </c>
    </row>
    <row r="112" spans="1:19" ht="15">
      <c r="A112" s="11" t="s">
        <v>102</v>
      </c>
      <c r="B112" s="24" t="s">
        <v>103</v>
      </c>
      <c r="C112" s="12">
        <v>6</v>
      </c>
      <c r="D112" s="22"/>
      <c r="E112" s="12">
        <v>6</v>
      </c>
      <c r="F112" s="22"/>
      <c r="G112" s="22"/>
      <c r="H112" s="12">
        <v>6</v>
      </c>
      <c r="I112" s="22"/>
      <c r="J112" s="22"/>
      <c r="K112" s="22"/>
      <c r="L112" s="22"/>
      <c r="M112" s="22"/>
      <c r="N112" s="12">
        <v>6</v>
      </c>
      <c r="O112" s="12">
        <v>6</v>
      </c>
      <c r="P112" s="22"/>
      <c r="Q112" s="22">
        <f t="shared" si="20"/>
        <v>0.024</v>
      </c>
      <c r="R112" s="22">
        <f t="shared" si="21"/>
        <v>-5.380821783940931</v>
      </c>
      <c r="S112" s="22">
        <f t="shared" si="22"/>
        <v>-0.12913972281458236</v>
      </c>
    </row>
    <row r="113" spans="1:19" ht="15">
      <c r="A113" s="11" t="s">
        <v>104</v>
      </c>
      <c r="B113" s="24" t="s">
        <v>105</v>
      </c>
      <c r="C113" s="12">
        <v>3</v>
      </c>
      <c r="D113" s="22"/>
      <c r="E113" s="22"/>
      <c r="F113" s="12">
        <v>3</v>
      </c>
      <c r="G113" s="22"/>
      <c r="H113" s="12">
        <v>3</v>
      </c>
      <c r="I113" s="22"/>
      <c r="J113" s="22"/>
      <c r="K113" s="22"/>
      <c r="L113" s="12">
        <v>3</v>
      </c>
      <c r="M113" s="22"/>
      <c r="N113" s="22"/>
      <c r="O113" s="12">
        <v>3</v>
      </c>
      <c r="P113" s="22"/>
      <c r="Q113" s="22">
        <f t="shared" si="20"/>
        <v>0.012</v>
      </c>
      <c r="R113" s="22">
        <f t="shared" si="21"/>
        <v>-6.380821783940931</v>
      </c>
      <c r="S113" s="22">
        <f t="shared" si="22"/>
        <v>-0.07656986140729118</v>
      </c>
    </row>
    <row r="114" spans="1:19" ht="15">
      <c r="A114" s="11" t="s">
        <v>106</v>
      </c>
      <c r="B114" s="20" t="s">
        <v>107</v>
      </c>
      <c r="C114" s="12">
        <v>21</v>
      </c>
      <c r="D114" s="22"/>
      <c r="E114" s="22"/>
      <c r="F114" s="12">
        <v>21</v>
      </c>
      <c r="G114" s="22"/>
      <c r="H114" s="12">
        <v>21</v>
      </c>
      <c r="I114" s="22"/>
      <c r="J114" s="22"/>
      <c r="K114" s="22"/>
      <c r="L114" s="12">
        <v>21</v>
      </c>
      <c r="M114" s="22"/>
      <c r="N114" s="22"/>
      <c r="O114" s="12">
        <v>21</v>
      </c>
      <c r="P114" s="22"/>
      <c r="Q114" s="22">
        <f t="shared" si="20"/>
        <v>0.084</v>
      </c>
      <c r="R114" s="22">
        <f t="shared" si="21"/>
        <v>-3.5734668618833267</v>
      </c>
      <c r="S114" s="22">
        <f t="shared" si="22"/>
        <v>-0.3001712163981995</v>
      </c>
    </row>
    <row r="115" spans="1:19" ht="15">
      <c r="A115" s="11" t="s">
        <v>108</v>
      </c>
      <c r="B115" s="20" t="s">
        <v>109</v>
      </c>
      <c r="C115" s="12">
        <v>30</v>
      </c>
      <c r="D115" s="22"/>
      <c r="E115" s="22"/>
      <c r="F115" s="12">
        <v>30</v>
      </c>
      <c r="G115" s="22"/>
      <c r="H115" s="12">
        <v>30</v>
      </c>
      <c r="I115" s="22"/>
      <c r="J115" s="22"/>
      <c r="K115" s="22"/>
      <c r="L115" s="12">
        <v>30</v>
      </c>
      <c r="M115" s="22"/>
      <c r="N115" s="22"/>
      <c r="O115" s="12">
        <v>30</v>
      </c>
      <c r="P115" s="22"/>
      <c r="Q115" s="22">
        <f t="shared" si="20"/>
        <v>0.12</v>
      </c>
      <c r="R115" s="22">
        <f t="shared" si="21"/>
        <v>-3.0588936890535687</v>
      </c>
      <c r="S115" s="22">
        <f t="shared" si="22"/>
        <v>-0.3670672426864282</v>
      </c>
    </row>
    <row r="116" spans="1:19" ht="15">
      <c r="A116" s="11" t="s">
        <v>40</v>
      </c>
      <c r="B116" s="24" t="s">
        <v>41</v>
      </c>
      <c r="C116" s="12">
        <v>15</v>
      </c>
      <c r="D116" s="21"/>
      <c r="E116" s="12">
        <v>15</v>
      </c>
      <c r="F116" s="22"/>
      <c r="G116" s="22"/>
      <c r="H116" s="22"/>
      <c r="I116" s="12">
        <v>15</v>
      </c>
      <c r="J116" s="33"/>
      <c r="K116" s="21"/>
      <c r="L116" s="22"/>
      <c r="M116" s="12">
        <v>15</v>
      </c>
      <c r="N116" s="21"/>
      <c r="O116" s="21"/>
      <c r="P116" s="12">
        <v>15</v>
      </c>
      <c r="Q116" s="22">
        <f t="shared" si="20"/>
        <v>0.06</v>
      </c>
      <c r="R116" s="22">
        <f t="shared" si="21"/>
        <v>-4.058893689053568</v>
      </c>
      <c r="S116" s="22">
        <f t="shared" si="22"/>
        <v>-0.2435336213432141</v>
      </c>
    </row>
    <row r="117" spans="1:19" ht="15">
      <c r="A117" s="45" t="s">
        <v>131</v>
      </c>
      <c r="B117" s="45"/>
      <c r="C117" s="12">
        <f aca="true" t="shared" si="23" ref="C117:P117">SUM(C95:C116)</f>
        <v>250</v>
      </c>
      <c r="D117" s="12">
        <f t="shared" si="23"/>
        <v>13</v>
      </c>
      <c r="E117" s="12">
        <f t="shared" si="23"/>
        <v>86</v>
      </c>
      <c r="F117" s="12">
        <f t="shared" si="23"/>
        <v>151</v>
      </c>
      <c r="G117" s="12">
        <f t="shared" si="23"/>
        <v>0</v>
      </c>
      <c r="H117" s="12">
        <f t="shared" si="23"/>
        <v>214</v>
      </c>
      <c r="I117" s="12">
        <f t="shared" si="23"/>
        <v>30</v>
      </c>
      <c r="J117" s="12">
        <f t="shared" si="23"/>
        <v>0</v>
      </c>
      <c r="K117" s="12">
        <f t="shared" si="23"/>
        <v>6</v>
      </c>
      <c r="L117" s="12">
        <f t="shared" si="23"/>
        <v>138</v>
      </c>
      <c r="M117" s="12">
        <f t="shared" si="23"/>
        <v>30</v>
      </c>
      <c r="N117" s="12">
        <f t="shared" si="23"/>
        <v>82</v>
      </c>
      <c r="O117" s="12">
        <f t="shared" si="23"/>
        <v>229</v>
      </c>
      <c r="P117" s="12">
        <f t="shared" si="23"/>
        <v>21</v>
      </c>
      <c r="Q117" s="53" t="s">
        <v>132</v>
      </c>
      <c r="R117" s="55"/>
      <c r="S117" s="22">
        <f>SUM(S95:S116)</f>
        <v>-4.130123491469784</v>
      </c>
    </row>
    <row r="118" spans="1:19" ht="15">
      <c r="A118" s="47" t="s">
        <v>38</v>
      </c>
      <c r="B118" s="56"/>
      <c r="C118" s="48"/>
      <c r="D118" s="12">
        <f aca="true" t="shared" si="24" ref="D118:P118">D117/250</f>
        <v>0.052</v>
      </c>
      <c r="E118" s="12">
        <f t="shared" si="24"/>
        <v>0.344</v>
      </c>
      <c r="F118" s="12">
        <f t="shared" si="24"/>
        <v>0.604</v>
      </c>
      <c r="G118" s="12">
        <f t="shared" si="24"/>
        <v>0</v>
      </c>
      <c r="H118" s="12">
        <f t="shared" si="24"/>
        <v>0.856</v>
      </c>
      <c r="I118" s="12">
        <f t="shared" si="24"/>
        <v>0.12</v>
      </c>
      <c r="J118" s="12">
        <f t="shared" si="24"/>
        <v>0</v>
      </c>
      <c r="K118" s="12">
        <f t="shared" si="24"/>
        <v>0.024</v>
      </c>
      <c r="L118" s="12">
        <f t="shared" si="24"/>
        <v>0.552</v>
      </c>
      <c r="M118" s="12">
        <f t="shared" si="24"/>
        <v>0.12</v>
      </c>
      <c r="N118" s="12">
        <f t="shared" si="24"/>
        <v>0.328</v>
      </c>
      <c r="O118" s="12">
        <f t="shared" si="24"/>
        <v>0.916</v>
      </c>
      <c r="P118" s="12">
        <f t="shared" si="24"/>
        <v>0.084</v>
      </c>
      <c r="Q118" s="47">
        <v>4.13</v>
      </c>
      <c r="R118" s="48"/>
      <c r="S118" s="12"/>
    </row>
    <row r="119" spans="1:4" ht="15">
      <c r="A119" s="31"/>
      <c r="B119" s="31"/>
      <c r="C119" s="31"/>
      <c r="D119" s="15"/>
    </row>
    <row r="120" spans="1:4" ht="15">
      <c r="A120" s="31"/>
      <c r="B120" s="31"/>
      <c r="C120" s="31"/>
      <c r="D120" s="15"/>
    </row>
    <row r="121" spans="1:19" ht="15">
      <c r="A121" s="49" t="s">
        <v>129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1:19" ht="15">
      <c r="A122" s="63" t="s">
        <v>0</v>
      </c>
      <c r="B122" s="63" t="s">
        <v>1</v>
      </c>
      <c r="C122" s="63" t="s">
        <v>2</v>
      </c>
      <c r="D122" s="49" t="s">
        <v>3</v>
      </c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</row>
    <row r="123" spans="1:19" ht="15">
      <c r="A123" s="63"/>
      <c r="B123" s="63"/>
      <c r="C123" s="63"/>
      <c r="D123" s="49" t="s">
        <v>137</v>
      </c>
      <c r="E123" s="49"/>
      <c r="F123" s="49"/>
      <c r="G123" s="49"/>
      <c r="H123" s="49" t="s">
        <v>138</v>
      </c>
      <c r="I123" s="49"/>
      <c r="J123" s="49"/>
      <c r="K123" s="49"/>
      <c r="L123" s="49"/>
      <c r="M123" s="49"/>
      <c r="N123" s="49"/>
      <c r="O123" s="49" t="s">
        <v>139</v>
      </c>
      <c r="P123" s="49"/>
      <c r="Q123" s="46" t="s">
        <v>135</v>
      </c>
      <c r="R123" s="46"/>
      <c r="S123" s="46"/>
    </row>
    <row r="124" spans="1:19" ht="104.25">
      <c r="A124" s="63"/>
      <c r="B124" s="63"/>
      <c r="C124" s="63"/>
      <c r="D124" s="17" t="s">
        <v>4</v>
      </c>
      <c r="E124" s="18" t="s">
        <v>5</v>
      </c>
      <c r="F124" s="18" t="s">
        <v>6</v>
      </c>
      <c r="G124" s="18" t="s">
        <v>7</v>
      </c>
      <c r="H124" s="18" t="s">
        <v>8</v>
      </c>
      <c r="I124" s="18" t="s">
        <v>9</v>
      </c>
      <c r="J124" s="18" t="s">
        <v>10</v>
      </c>
      <c r="K124" s="18" t="s">
        <v>11</v>
      </c>
      <c r="L124" s="18" t="s">
        <v>12</v>
      </c>
      <c r="M124" s="18" t="s">
        <v>13</v>
      </c>
      <c r="N124" s="18" t="s">
        <v>14</v>
      </c>
      <c r="O124" s="18" t="s">
        <v>15</v>
      </c>
      <c r="P124" s="18" t="s">
        <v>16</v>
      </c>
      <c r="Q124" s="19" t="s">
        <v>38</v>
      </c>
      <c r="R124" s="19" t="s">
        <v>125</v>
      </c>
      <c r="S124" s="19" t="s">
        <v>136</v>
      </c>
    </row>
    <row r="125" spans="1:19" ht="15">
      <c r="A125" s="11" t="s">
        <v>40</v>
      </c>
      <c r="B125" s="24" t="s">
        <v>41</v>
      </c>
      <c r="C125" s="33">
        <v>27</v>
      </c>
      <c r="D125" s="21"/>
      <c r="E125" s="12">
        <v>27</v>
      </c>
      <c r="F125" s="12"/>
      <c r="G125" s="12"/>
      <c r="H125" s="12"/>
      <c r="I125" s="12">
        <v>27</v>
      </c>
      <c r="J125" s="12"/>
      <c r="K125" s="21"/>
      <c r="L125" s="12"/>
      <c r="M125" s="12">
        <v>27</v>
      </c>
      <c r="N125" s="21"/>
      <c r="O125" s="21"/>
      <c r="P125" s="12">
        <v>27</v>
      </c>
      <c r="Q125" s="12">
        <f>C125/249</f>
        <v>0.10843373493975904</v>
      </c>
      <c r="R125" s="22">
        <f aca="true" t="shared" si="25" ref="R125:R149">LOG(Q125,2)</f>
        <v>-3.205114429904613</v>
      </c>
      <c r="S125" s="22">
        <f aca="true" t="shared" si="26" ref="S125:S149">Q125*R125</f>
        <v>-0.3475425285438737</v>
      </c>
    </row>
    <row r="126" spans="1:19" ht="15">
      <c r="A126" s="11" t="s">
        <v>80</v>
      </c>
      <c r="B126" s="24" t="s">
        <v>81</v>
      </c>
      <c r="C126" s="33">
        <v>1</v>
      </c>
      <c r="D126" s="12">
        <v>1</v>
      </c>
      <c r="E126" s="12"/>
      <c r="F126" s="12"/>
      <c r="G126" s="12"/>
      <c r="H126" s="12">
        <v>1</v>
      </c>
      <c r="I126" s="12"/>
      <c r="J126" s="12"/>
      <c r="K126" s="12"/>
      <c r="L126" s="12"/>
      <c r="M126" s="12"/>
      <c r="N126" s="12">
        <v>1</v>
      </c>
      <c r="O126" s="12">
        <v>1</v>
      </c>
      <c r="P126" s="12"/>
      <c r="Q126" s="12">
        <f aca="true" t="shared" si="27" ref="Q126:Q149">C126/249</f>
        <v>0.004016064257028112</v>
      </c>
      <c r="R126" s="22">
        <f t="shared" si="25"/>
        <v>-7.960001932068081</v>
      </c>
      <c r="S126" s="22">
        <f t="shared" si="26"/>
        <v>-0.031967879245253336</v>
      </c>
    </row>
    <row r="127" spans="1:19" ht="15">
      <c r="A127" s="11" t="s">
        <v>49</v>
      </c>
      <c r="B127" s="20" t="s">
        <v>50</v>
      </c>
      <c r="C127" s="33">
        <v>3</v>
      </c>
      <c r="D127" s="12">
        <v>3</v>
      </c>
      <c r="E127" s="12"/>
      <c r="F127" s="12"/>
      <c r="G127" s="12"/>
      <c r="H127" s="12">
        <v>3</v>
      </c>
      <c r="I127" s="12"/>
      <c r="J127" s="12"/>
      <c r="K127" s="12"/>
      <c r="L127" s="21"/>
      <c r="M127" s="12"/>
      <c r="N127" s="12">
        <v>3</v>
      </c>
      <c r="O127" s="12">
        <v>3</v>
      </c>
      <c r="P127" s="12"/>
      <c r="Q127" s="12">
        <f t="shared" si="27"/>
        <v>0.012048192771084338</v>
      </c>
      <c r="R127" s="22">
        <f t="shared" si="25"/>
        <v>-6.375039431346925</v>
      </c>
      <c r="S127" s="22">
        <f t="shared" si="26"/>
        <v>-0.07680770399213163</v>
      </c>
    </row>
    <row r="128" spans="1:19" ht="15">
      <c r="A128" s="11" t="s">
        <v>51</v>
      </c>
      <c r="B128" s="24" t="s">
        <v>52</v>
      </c>
      <c r="C128" s="33">
        <v>20</v>
      </c>
      <c r="D128" s="21"/>
      <c r="E128" s="12">
        <v>20</v>
      </c>
      <c r="F128" s="12"/>
      <c r="G128" s="12"/>
      <c r="H128" s="21"/>
      <c r="I128" s="12">
        <v>20</v>
      </c>
      <c r="J128" s="12"/>
      <c r="K128" s="12"/>
      <c r="L128" s="12">
        <v>20</v>
      </c>
      <c r="M128" s="12"/>
      <c r="N128" s="12"/>
      <c r="O128" s="21"/>
      <c r="P128" s="12">
        <v>20</v>
      </c>
      <c r="Q128" s="12">
        <f t="shared" si="27"/>
        <v>0.08032128514056225</v>
      </c>
      <c r="R128" s="22">
        <f t="shared" si="25"/>
        <v>-3.6380738371807184</v>
      </c>
      <c r="S128" s="22">
        <f t="shared" si="26"/>
        <v>-0.2922147660386119</v>
      </c>
    </row>
    <row r="129" spans="1:19" ht="15">
      <c r="A129" s="11" t="s">
        <v>67</v>
      </c>
      <c r="B129" s="24" t="s">
        <v>68</v>
      </c>
      <c r="C129" s="33">
        <v>26</v>
      </c>
      <c r="D129" s="12"/>
      <c r="E129" s="12"/>
      <c r="F129" s="12">
        <v>26</v>
      </c>
      <c r="G129" s="12"/>
      <c r="H129" s="12">
        <v>26</v>
      </c>
      <c r="I129" s="12"/>
      <c r="J129" s="12"/>
      <c r="K129" s="12"/>
      <c r="L129" s="12"/>
      <c r="M129" s="12"/>
      <c r="N129" s="12">
        <v>26</v>
      </c>
      <c r="O129" s="12">
        <v>26</v>
      </c>
      <c r="P129" s="12"/>
      <c r="Q129" s="12">
        <f t="shared" si="27"/>
        <v>0.10441767068273092</v>
      </c>
      <c r="R129" s="22">
        <f t="shared" si="25"/>
        <v>-3.259562213926989</v>
      </c>
      <c r="S129" s="22">
        <f t="shared" si="26"/>
        <v>-0.3403558938237016</v>
      </c>
    </row>
    <row r="130" spans="1:19" ht="15">
      <c r="A130" s="11" t="s">
        <v>82</v>
      </c>
      <c r="B130" s="24" t="s">
        <v>83</v>
      </c>
      <c r="C130" s="33">
        <v>17</v>
      </c>
      <c r="D130" s="12"/>
      <c r="E130" s="12"/>
      <c r="F130" s="12">
        <v>17</v>
      </c>
      <c r="G130" s="12"/>
      <c r="H130" s="12"/>
      <c r="I130" s="12">
        <v>17</v>
      </c>
      <c r="J130" s="12"/>
      <c r="K130" s="12"/>
      <c r="L130" s="12"/>
      <c r="M130" s="12">
        <v>17</v>
      </c>
      <c r="N130" s="12"/>
      <c r="O130" s="12">
        <v>17</v>
      </c>
      <c r="P130" s="12"/>
      <c r="Q130" s="12">
        <f t="shared" si="27"/>
        <v>0.06827309236947791</v>
      </c>
      <c r="R130" s="22">
        <f t="shared" si="25"/>
        <v>-3.872539090817742</v>
      </c>
      <c r="S130" s="22">
        <f t="shared" si="26"/>
        <v>-0.2643902190518137</v>
      </c>
    </row>
    <row r="131" spans="1:19" ht="15">
      <c r="A131" s="8" t="s">
        <v>53</v>
      </c>
      <c r="B131" s="20" t="s">
        <v>54</v>
      </c>
      <c r="C131" s="33">
        <v>8</v>
      </c>
      <c r="D131" s="12"/>
      <c r="E131" s="12"/>
      <c r="F131" s="12">
        <v>8</v>
      </c>
      <c r="G131" s="12"/>
      <c r="H131" s="12">
        <v>8</v>
      </c>
      <c r="I131" s="12"/>
      <c r="J131" s="12"/>
      <c r="K131" s="12"/>
      <c r="L131" s="12">
        <v>8</v>
      </c>
      <c r="M131" s="12"/>
      <c r="N131" s="12"/>
      <c r="O131" s="12">
        <v>8</v>
      </c>
      <c r="P131" s="12"/>
      <c r="Q131" s="12">
        <f t="shared" si="27"/>
        <v>0.0321285140562249</v>
      </c>
      <c r="R131" s="22">
        <f t="shared" si="25"/>
        <v>-4.960001932068081</v>
      </c>
      <c r="S131" s="22">
        <f t="shared" si="26"/>
        <v>-0.15935749179335199</v>
      </c>
    </row>
    <row r="132" spans="1:19" ht="15">
      <c r="A132" s="11" t="s">
        <v>84</v>
      </c>
      <c r="B132" s="24" t="s">
        <v>85</v>
      </c>
      <c r="C132" s="33">
        <v>3</v>
      </c>
      <c r="D132" s="12"/>
      <c r="E132" s="12"/>
      <c r="F132" s="12">
        <v>3</v>
      </c>
      <c r="G132" s="12"/>
      <c r="H132" s="12">
        <v>3</v>
      </c>
      <c r="I132" s="12"/>
      <c r="J132" s="12"/>
      <c r="K132" s="12"/>
      <c r="L132" s="12">
        <v>3</v>
      </c>
      <c r="M132" s="12"/>
      <c r="N132" s="12"/>
      <c r="O132" s="12">
        <v>3</v>
      </c>
      <c r="P132" s="12"/>
      <c r="Q132" s="12">
        <f t="shared" si="27"/>
        <v>0.012048192771084338</v>
      </c>
      <c r="R132" s="22">
        <f t="shared" si="25"/>
        <v>-6.375039431346925</v>
      </c>
      <c r="S132" s="22">
        <f t="shared" si="26"/>
        <v>-0.07680770399213163</v>
      </c>
    </row>
    <row r="133" spans="1:19" ht="15">
      <c r="A133" s="11" t="s">
        <v>86</v>
      </c>
      <c r="B133" s="24" t="s">
        <v>87</v>
      </c>
      <c r="C133" s="33">
        <v>4</v>
      </c>
      <c r="D133" s="12"/>
      <c r="E133" s="12"/>
      <c r="F133" s="12">
        <v>4</v>
      </c>
      <c r="G133" s="12"/>
      <c r="H133" s="12">
        <v>4</v>
      </c>
      <c r="I133" s="12"/>
      <c r="J133" s="12"/>
      <c r="K133" s="12"/>
      <c r="L133" s="12">
        <v>4</v>
      </c>
      <c r="M133" s="12"/>
      <c r="N133" s="12"/>
      <c r="O133" s="12">
        <v>4</v>
      </c>
      <c r="P133" s="12"/>
      <c r="Q133" s="12">
        <f t="shared" si="27"/>
        <v>0.01606425702811245</v>
      </c>
      <c r="R133" s="22">
        <f t="shared" si="25"/>
        <v>-5.9600019320680815</v>
      </c>
      <c r="S133" s="22">
        <f t="shared" si="26"/>
        <v>-0.09574300292478845</v>
      </c>
    </row>
    <row r="134" spans="1:19" ht="15">
      <c r="A134" s="11" t="s">
        <v>47</v>
      </c>
      <c r="B134" s="24" t="s">
        <v>48</v>
      </c>
      <c r="C134" s="33">
        <v>14</v>
      </c>
      <c r="D134" s="12"/>
      <c r="E134" s="12"/>
      <c r="F134" s="12">
        <v>14</v>
      </c>
      <c r="G134" s="12"/>
      <c r="H134" s="12">
        <v>14</v>
      </c>
      <c r="I134" s="12"/>
      <c r="J134" s="12"/>
      <c r="K134" s="12"/>
      <c r="L134" s="12">
        <v>14</v>
      </c>
      <c r="M134" s="12"/>
      <c r="N134" s="12"/>
      <c r="O134" s="12">
        <v>14</v>
      </c>
      <c r="P134" s="12"/>
      <c r="Q134" s="12">
        <f t="shared" si="27"/>
        <v>0.05622489959839357</v>
      </c>
      <c r="R134" s="22">
        <f t="shared" si="25"/>
        <v>-4.152647010010477</v>
      </c>
      <c r="S134" s="22">
        <f t="shared" si="26"/>
        <v>-0.23348216120540832</v>
      </c>
    </row>
    <row r="135" spans="1:19" ht="15">
      <c r="A135" s="13" t="s">
        <v>88</v>
      </c>
      <c r="B135" s="20" t="s">
        <v>89</v>
      </c>
      <c r="C135" s="33">
        <v>8</v>
      </c>
      <c r="D135" s="12"/>
      <c r="E135" s="12">
        <v>8</v>
      </c>
      <c r="F135" s="12"/>
      <c r="G135" s="12"/>
      <c r="H135" s="12">
        <v>8</v>
      </c>
      <c r="I135" s="12"/>
      <c r="J135" s="12"/>
      <c r="K135" s="12"/>
      <c r="L135" s="12">
        <v>8</v>
      </c>
      <c r="M135" s="12"/>
      <c r="N135" s="12"/>
      <c r="O135" s="12"/>
      <c r="P135" s="12">
        <v>8</v>
      </c>
      <c r="Q135" s="12">
        <f t="shared" si="27"/>
        <v>0.0321285140562249</v>
      </c>
      <c r="R135" s="22">
        <f t="shared" si="25"/>
        <v>-4.960001932068081</v>
      </c>
      <c r="S135" s="22">
        <f t="shared" si="26"/>
        <v>-0.15935749179335199</v>
      </c>
    </row>
    <row r="136" spans="1:19" ht="15">
      <c r="A136" s="11" t="s">
        <v>90</v>
      </c>
      <c r="B136" s="20" t="s">
        <v>91</v>
      </c>
      <c r="C136" s="33">
        <v>13</v>
      </c>
      <c r="D136" s="12"/>
      <c r="E136" s="12">
        <v>13</v>
      </c>
      <c r="F136" s="12"/>
      <c r="G136" s="12"/>
      <c r="H136" s="12">
        <v>13</v>
      </c>
      <c r="I136" s="12"/>
      <c r="J136" s="12"/>
      <c r="K136" s="12"/>
      <c r="L136" s="12">
        <v>13</v>
      </c>
      <c r="M136" s="12"/>
      <c r="N136" s="12"/>
      <c r="O136" s="12">
        <v>13</v>
      </c>
      <c r="P136" s="12"/>
      <c r="Q136" s="12">
        <f t="shared" si="27"/>
        <v>0.05220883534136546</v>
      </c>
      <c r="R136" s="22">
        <f t="shared" si="25"/>
        <v>-4.259562213926989</v>
      </c>
      <c r="S136" s="22">
        <f t="shared" si="26"/>
        <v>-0.2223867822532163</v>
      </c>
    </row>
    <row r="137" spans="1:19" ht="15">
      <c r="A137" s="11" t="s">
        <v>92</v>
      </c>
      <c r="B137" s="24" t="s">
        <v>93</v>
      </c>
      <c r="C137" s="33">
        <v>3</v>
      </c>
      <c r="D137" s="12"/>
      <c r="E137" s="12">
        <v>3</v>
      </c>
      <c r="F137" s="12"/>
      <c r="G137" s="12"/>
      <c r="H137" s="12">
        <v>3</v>
      </c>
      <c r="I137" s="12"/>
      <c r="J137" s="12"/>
      <c r="K137" s="12"/>
      <c r="L137" s="12">
        <v>3</v>
      </c>
      <c r="M137" s="12"/>
      <c r="N137" s="12"/>
      <c r="O137" s="12">
        <v>3</v>
      </c>
      <c r="P137" s="12"/>
      <c r="Q137" s="12">
        <f t="shared" si="27"/>
        <v>0.012048192771084338</v>
      </c>
      <c r="R137" s="22">
        <f t="shared" si="25"/>
        <v>-6.375039431346925</v>
      </c>
      <c r="S137" s="22">
        <f t="shared" si="26"/>
        <v>-0.07680770399213163</v>
      </c>
    </row>
    <row r="138" spans="1:19" ht="15">
      <c r="A138" s="11" t="s">
        <v>94</v>
      </c>
      <c r="B138" s="20" t="s">
        <v>95</v>
      </c>
      <c r="C138" s="33">
        <v>12</v>
      </c>
      <c r="D138" s="12"/>
      <c r="E138" s="12">
        <v>12</v>
      </c>
      <c r="F138" s="12"/>
      <c r="G138" s="12"/>
      <c r="H138" s="12">
        <v>12</v>
      </c>
      <c r="I138" s="12"/>
      <c r="J138" s="12"/>
      <c r="K138" s="12"/>
      <c r="L138" s="12"/>
      <c r="M138" s="12"/>
      <c r="N138" s="12">
        <v>12</v>
      </c>
      <c r="O138" s="12">
        <v>12</v>
      </c>
      <c r="P138" s="12"/>
      <c r="Q138" s="12">
        <f t="shared" si="27"/>
        <v>0.04819277108433735</v>
      </c>
      <c r="R138" s="22">
        <f t="shared" si="25"/>
        <v>-4.375039431346925</v>
      </c>
      <c r="S138" s="22">
        <f t="shared" si="26"/>
        <v>-0.21084527379985185</v>
      </c>
    </row>
    <row r="139" spans="1:19" ht="15">
      <c r="A139" s="11" t="s">
        <v>98</v>
      </c>
      <c r="B139" s="24" t="s">
        <v>99</v>
      </c>
      <c r="C139" s="33">
        <v>14</v>
      </c>
      <c r="D139" s="12"/>
      <c r="E139" s="12">
        <v>14</v>
      </c>
      <c r="F139" s="12"/>
      <c r="G139" s="12"/>
      <c r="H139" s="12">
        <v>14</v>
      </c>
      <c r="I139" s="12"/>
      <c r="J139" s="12"/>
      <c r="K139" s="12"/>
      <c r="L139" s="12">
        <v>14</v>
      </c>
      <c r="M139" s="12"/>
      <c r="N139" s="12"/>
      <c r="O139" s="12">
        <v>14</v>
      </c>
      <c r="P139" s="12"/>
      <c r="Q139" s="12">
        <f t="shared" si="27"/>
        <v>0.05622489959839357</v>
      </c>
      <c r="R139" s="22">
        <f t="shared" si="25"/>
        <v>-4.152647010010477</v>
      </c>
      <c r="S139" s="22">
        <f t="shared" si="26"/>
        <v>-0.23348216120540832</v>
      </c>
    </row>
    <row r="140" spans="1:19" ht="15">
      <c r="A140" s="11" t="s">
        <v>111</v>
      </c>
      <c r="B140" s="24" t="s">
        <v>112</v>
      </c>
      <c r="C140" s="33">
        <v>6</v>
      </c>
      <c r="D140" s="12"/>
      <c r="E140" s="12"/>
      <c r="F140" s="12">
        <v>6</v>
      </c>
      <c r="G140" s="12"/>
      <c r="H140" s="12">
        <v>6</v>
      </c>
      <c r="I140" s="12"/>
      <c r="J140" s="12"/>
      <c r="K140" s="12"/>
      <c r="L140" s="12">
        <v>6</v>
      </c>
      <c r="M140" s="12"/>
      <c r="N140" s="12"/>
      <c r="O140" s="12">
        <v>6</v>
      </c>
      <c r="P140" s="12"/>
      <c r="Q140" s="12">
        <f t="shared" si="27"/>
        <v>0.024096385542168676</v>
      </c>
      <c r="R140" s="22">
        <f t="shared" si="25"/>
        <v>-5.3750394313469245</v>
      </c>
      <c r="S140" s="22">
        <f t="shared" si="26"/>
        <v>-0.12951902244209457</v>
      </c>
    </row>
    <row r="141" spans="1:19" ht="15">
      <c r="A141" s="11" t="s">
        <v>100</v>
      </c>
      <c r="B141" s="24" t="s">
        <v>101</v>
      </c>
      <c r="C141" s="33">
        <v>12</v>
      </c>
      <c r="D141" s="12"/>
      <c r="E141" s="12">
        <v>12</v>
      </c>
      <c r="F141" s="12"/>
      <c r="G141" s="12"/>
      <c r="H141" s="12">
        <v>12</v>
      </c>
      <c r="I141" s="12"/>
      <c r="J141" s="12"/>
      <c r="K141" s="12"/>
      <c r="L141" s="12"/>
      <c r="M141" s="12"/>
      <c r="N141" s="12">
        <v>12</v>
      </c>
      <c r="O141" s="12">
        <v>12</v>
      </c>
      <c r="P141" s="12"/>
      <c r="Q141" s="12">
        <f t="shared" si="27"/>
        <v>0.04819277108433735</v>
      </c>
      <c r="R141" s="22">
        <f t="shared" si="25"/>
        <v>-4.375039431346925</v>
      </c>
      <c r="S141" s="22">
        <f t="shared" si="26"/>
        <v>-0.21084527379985185</v>
      </c>
    </row>
    <row r="142" spans="1:19" ht="15">
      <c r="A142" s="11" t="s">
        <v>102</v>
      </c>
      <c r="B142" s="24" t="s">
        <v>103</v>
      </c>
      <c r="C142" s="33">
        <v>9</v>
      </c>
      <c r="D142" s="12"/>
      <c r="E142" s="12">
        <v>9</v>
      </c>
      <c r="F142" s="12"/>
      <c r="G142" s="12"/>
      <c r="H142" s="12">
        <v>9</v>
      </c>
      <c r="I142" s="12"/>
      <c r="J142" s="12"/>
      <c r="K142" s="12"/>
      <c r="L142" s="12"/>
      <c r="M142" s="12"/>
      <c r="N142" s="12">
        <v>9</v>
      </c>
      <c r="O142" s="12">
        <v>9</v>
      </c>
      <c r="P142" s="12"/>
      <c r="Q142" s="12">
        <f t="shared" si="27"/>
        <v>0.03614457831325301</v>
      </c>
      <c r="R142" s="22">
        <f t="shared" si="25"/>
        <v>-4.7900769306257684</v>
      </c>
      <c r="S142" s="22">
        <f t="shared" si="26"/>
        <v>-0.1731353107455097</v>
      </c>
    </row>
    <row r="143" spans="1:19" ht="15">
      <c r="A143" s="11" t="s">
        <v>104</v>
      </c>
      <c r="B143" s="24" t="s">
        <v>105</v>
      </c>
      <c r="C143" s="33">
        <v>2</v>
      </c>
      <c r="D143" s="12"/>
      <c r="E143" s="12"/>
      <c r="F143" s="12">
        <v>2</v>
      </c>
      <c r="G143" s="12"/>
      <c r="H143" s="12">
        <v>2</v>
      </c>
      <c r="I143" s="12"/>
      <c r="J143" s="12"/>
      <c r="K143" s="12"/>
      <c r="L143" s="12">
        <v>2</v>
      </c>
      <c r="M143" s="12"/>
      <c r="N143" s="12"/>
      <c r="O143" s="12">
        <v>2</v>
      </c>
      <c r="P143" s="12"/>
      <c r="Q143" s="12">
        <f t="shared" si="27"/>
        <v>0.008032128514056224</v>
      </c>
      <c r="R143" s="22">
        <f t="shared" si="25"/>
        <v>-6.960001932068081</v>
      </c>
      <c r="S143" s="22">
        <f t="shared" si="26"/>
        <v>-0.055903629976450445</v>
      </c>
    </row>
    <row r="144" spans="1:19" ht="15">
      <c r="A144" s="11" t="s">
        <v>106</v>
      </c>
      <c r="B144" s="20" t="s">
        <v>107</v>
      </c>
      <c r="C144" s="33">
        <v>19</v>
      </c>
      <c r="D144" s="12"/>
      <c r="E144" s="12"/>
      <c r="F144" s="12">
        <v>19</v>
      </c>
      <c r="G144" s="12"/>
      <c r="H144" s="12">
        <v>19</v>
      </c>
      <c r="I144" s="12"/>
      <c r="J144" s="12"/>
      <c r="K144" s="12"/>
      <c r="L144" s="12">
        <v>19</v>
      </c>
      <c r="M144" s="12"/>
      <c r="N144" s="12"/>
      <c r="O144" s="12">
        <v>19</v>
      </c>
      <c r="P144" s="12"/>
      <c r="Q144" s="12">
        <f t="shared" si="27"/>
        <v>0.07630522088353414</v>
      </c>
      <c r="R144" s="22">
        <f t="shared" si="25"/>
        <v>-3.7120744186244954</v>
      </c>
      <c r="S144" s="22">
        <f t="shared" si="26"/>
        <v>-0.28325065844925873</v>
      </c>
    </row>
    <row r="145" spans="1:19" ht="15">
      <c r="A145" s="11" t="s">
        <v>108</v>
      </c>
      <c r="B145" s="20" t="s">
        <v>109</v>
      </c>
      <c r="C145" s="33">
        <v>10</v>
      </c>
      <c r="D145" s="12"/>
      <c r="E145" s="12"/>
      <c r="F145" s="12">
        <v>10</v>
      </c>
      <c r="G145" s="12"/>
      <c r="H145" s="12">
        <v>10</v>
      </c>
      <c r="I145" s="12"/>
      <c r="J145" s="12"/>
      <c r="K145" s="12"/>
      <c r="L145" s="12">
        <v>10</v>
      </c>
      <c r="M145" s="12"/>
      <c r="N145" s="12"/>
      <c r="O145" s="12">
        <v>10</v>
      </c>
      <c r="P145" s="12"/>
      <c r="Q145" s="12">
        <f t="shared" si="27"/>
        <v>0.040160642570281124</v>
      </c>
      <c r="R145" s="22">
        <f t="shared" si="25"/>
        <v>-4.638073837180719</v>
      </c>
      <c r="S145" s="22">
        <f t="shared" si="26"/>
        <v>-0.1862680255895871</v>
      </c>
    </row>
    <row r="146" spans="1:19" ht="15">
      <c r="A146" s="11" t="s">
        <v>113</v>
      </c>
      <c r="B146" s="24" t="s">
        <v>114</v>
      </c>
      <c r="C146" s="33">
        <v>6</v>
      </c>
      <c r="D146" s="12"/>
      <c r="E146" s="12">
        <v>6</v>
      </c>
      <c r="F146" s="12"/>
      <c r="G146" s="12"/>
      <c r="H146" s="12"/>
      <c r="I146" s="21"/>
      <c r="J146" s="12">
        <v>6</v>
      </c>
      <c r="K146" s="12"/>
      <c r="L146" s="12"/>
      <c r="M146" s="12"/>
      <c r="N146" s="12">
        <v>6</v>
      </c>
      <c r="O146" s="12">
        <v>6</v>
      </c>
      <c r="P146" s="12"/>
      <c r="Q146" s="12">
        <f t="shared" si="27"/>
        <v>0.024096385542168676</v>
      </c>
      <c r="R146" s="22">
        <f t="shared" si="25"/>
        <v>-5.3750394313469245</v>
      </c>
      <c r="S146" s="22">
        <f t="shared" si="26"/>
        <v>-0.12951902244209457</v>
      </c>
    </row>
    <row r="147" spans="1:19" ht="15">
      <c r="A147" s="11" t="s">
        <v>115</v>
      </c>
      <c r="B147" s="24" t="s">
        <v>116</v>
      </c>
      <c r="C147" s="33">
        <v>6</v>
      </c>
      <c r="D147" s="12"/>
      <c r="E147" s="12">
        <v>6</v>
      </c>
      <c r="F147" s="12"/>
      <c r="G147" s="12"/>
      <c r="H147" s="12"/>
      <c r="I147" s="12"/>
      <c r="J147" s="12"/>
      <c r="K147" s="12">
        <v>6</v>
      </c>
      <c r="L147" s="12"/>
      <c r="M147" s="12"/>
      <c r="N147" s="12">
        <v>6</v>
      </c>
      <c r="O147" s="12">
        <v>6</v>
      </c>
      <c r="P147" s="12"/>
      <c r="Q147" s="12">
        <f t="shared" si="27"/>
        <v>0.024096385542168676</v>
      </c>
      <c r="R147" s="22">
        <f t="shared" si="25"/>
        <v>-5.3750394313469245</v>
      </c>
      <c r="S147" s="22">
        <f t="shared" si="26"/>
        <v>-0.12951902244209457</v>
      </c>
    </row>
    <row r="148" spans="1:19" ht="15">
      <c r="A148" s="11" t="s">
        <v>44</v>
      </c>
      <c r="B148" s="20" t="s">
        <v>32</v>
      </c>
      <c r="C148" s="33">
        <v>5</v>
      </c>
      <c r="D148" s="12"/>
      <c r="E148" s="12"/>
      <c r="F148" s="12"/>
      <c r="G148" s="12">
        <v>5</v>
      </c>
      <c r="H148" s="12"/>
      <c r="I148" s="12"/>
      <c r="J148" s="12">
        <v>5</v>
      </c>
      <c r="K148" s="12"/>
      <c r="L148" s="12">
        <v>5</v>
      </c>
      <c r="M148" s="12"/>
      <c r="N148" s="12"/>
      <c r="O148" s="12">
        <v>5</v>
      </c>
      <c r="P148" s="12"/>
      <c r="Q148" s="12">
        <f t="shared" si="27"/>
        <v>0.020080321285140562</v>
      </c>
      <c r="R148" s="22">
        <f t="shared" si="25"/>
        <v>-5.638073837180719</v>
      </c>
      <c r="S148" s="22">
        <f t="shared" si="26"/>
        <v>-0.11321433407993411</v>
      </c>
    </row>
    <row r="149" spans="1:19" ht="15">
      <c r="A149" s="11" t="s">
        <v>119</v>
      </c>
      <c r="B149" s="24" t="s">
        <v>120</v>
      </c>
      <c r="C149" s="33">
        <v>1</v>
      </c>
      <c r="D149" s="12">
        <v>1</v>
      </c>
      <c r="E149" s="12"/>
      <c r="F149" s="12"/>
      <c r="G149" s="12"/>
      <c r="H149" s="12"/>
      <c r="I149" s="12"/>
      <c r="J149" s="12"/>
      <c r="K149" s="12">
        <v>1</v>
      </c>
      <c r="L149" s="12"/>
      <c r="M149" s="12"/>
      <c r="N149" s="12">
        <v>1</v>
      </c>
      <c r="O149" s="12">
        <v>1</v>
      </c>
      <c r="P149" s="12"/>
      <c r="Q149" s="12">
        <f t="shared" si="27"/>
        <v>0.004016064257028112</v>
      </c>
      <c r="R149" s="22">
        <f t="shared" si="25"/>
        <v>-7.960001932068081</v>
      </c>
      <c r="S149" s="22">
        <f t="shared" si="26"/>
        <v>-0.031967879245253336</v>
      </c>
    </row>
    <row r="150" spans="1:19" ht="15">
      <c r="A150" s="45" t="s">
        <v>131</v>
      </c>
      <c r="B150" s="45"/>
      <c r="C150" s="33">
        <f>SUM(C125:C149)</f>
        <v>249</v>
      </c>
      <c r="D150" s="12">
        <f>SUM(D125:D149)</f>
        <v>5</v>
      </c>
      <c r="E150" s="12">
        <f>SUM(E125:E149)</f>
        <v>130</v>
      </c>
      <c r="F150" s="12">
        <f>SUM(F125:F149)</f>
        <v>109</v>
      </c>
      <c r="G150" s="12">
        <f aca="true" t="shared" si="28" ref="G150:P150">SUM(G125:G149)</f>
        <v>5</v>
      </c>
      <c r="H150" s="12">
        <f t="shared" si="28"/>
        <v>167</v>
      </c>
      <c r="I150" s="12">
        <f t="shared" si="28"/>
        <v>64</v>
      </c>
      <c r="J150" s="12">
        <f t="shared" si="28"/>
        <v>11</v>
      </c>
      <c r="K150" s="12">
        <f t="shared" si="28"/>
        <v>7</v>
      </c>
      <c r="L150" s="12">
        <f t="shared" si="28"/>
        <v>129</v>
      </c>
      <c r="M150" s="12">
        <f t="shared" si="28"/>
        <v>44</v>
      </c>
      <c r="N150" s="12">
        <f t="shared" si="28"/>
        <v>76</v>
      </c>
      <c r="O150" s="12">
        <f t="shared" si="28"/>
        <v>194</v>
      </c>
      <c r="P150" s="12">
        <f t="shared" si="28"/>
        <v>55</v>
      </c>
      <c r="Q150" s="53" t="s">
        <v>132</v>
      </c>
      <c r="R150" s="55"/>
      <c r="S150" s="22">
        <f>SUM(S124:S149)</f>
        <v>-4.264690942867156</v>
      </c>
    </row>
    <row r="151" spans="1:19" ht="15">
      <c r="A151" s="47" t="s">
        <v>38</v>
      </c>
      <c r="B151" s="56"/>
      <c r="C151" s="48"/>
      <c r="D151" s="12">
        <f aca="true" t="shared" si="29" ref="D151:P151">D150/249</f>
        <v>0.020080321285140562</v>
      </c>
      <c r="E151" s="12">
        <f t="shared" si="29"/>
        <v>0.5220883534136547</v>
      </c>
      <c r="F151" s="12">
        <f t="shared" si="29"/>
        <v>0.43775100401606426</v>
      </c>
      <c r="G151" s="12">
        <f t="shared" si="29"/>
        <v>0.020080321285140562</v>
      </c>
      <c r="H151" s="12">
        <f t="shared" si="29"/>
        <v>0.6706827309236948</v>
      </c>
      <c r="I151" s="12">
        <f t="shared" si="29"/>
        <v>0.2570281124497992</v>
      </c>
      <c r="J151" s="12">
        <f t="shared" si="29"/>
        <v>0.04417670682730924</v>
      </c>
      <c r="K151" s="12">
        <f t="shared" si="29"/>
        <v>0.028112449799196786</v>
      </c>
      <c r="L151" s="12">
        <f t="shared" si="29"/>
        <v>0.5180722891566265</v>
      </c>
      <c r="M151" s="12">
        <f t="shared" si="29"/>
        <v>0.17670682730923695</v>
      </c>
      <c r="N151" s="12">
        <f t="shared" si="29"/>
        <v>0.30522088353413657</v>
      </c>
      <c r="O151" s="12">
        <f t="shared" si="29"/>
        <v>0.7791164658634538</v>
      </c>
      <c r="P151" s="12">
        <f t="shared" si="29"/>
        <v>0.22088353413654618</v>
      </c>
      <c r="Q151" s="47">
        <v>4.26</v>
      </c>
      <c r="R151" s="48"/>
      <c r="S151" s="22"/>
    </row>
    <row r="152" spans="1:17" ht="15">
      <c r="A152" s="31"/>
      <c r="B152" s="31"/>
      <c r="C152" s="34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2:17" ht="15">
      <c r="B153" s="31"/>
      <c r="C153" s="34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1:19" ht="15">
      <c r="A154" s="49" t="s">
        <v>124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</row>
    <row r="155" spans="1:19" ht="15">
      <c r="A155" s="63" t="s">
        <v>0</v>
      </c>
      <c r="B155" s="63" t="s">
        <v>1</v>
      </c>
      <c r="C155" s="63" t="s">
        <v>2</v>
      </c>
      <c r="D155" s="49" t="s">
        <v>3</v>
      </c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</row>
    <row r="156" spans="1:19" ht="15">
      <c r="A156" s="63"/>
      <c r="B156" s="63"/>
      <c r="C156" s="63"/>
      <c r="D156" s="49" t="s">
        <v>137</v>
      </c>
      <c r="E156" s="49"/>
      <c r="F156" s="49"/>
      <c r="G156" s="49"/>
      <c r="H156" s="49" t="s">
        <v>138</v>
      </c>
      <c r="I156" s="49"/>
      <c r="J156" s="49"/>
      <c r="K156" s="49"/>
      <c r="L156" s="49"/>
      <c r="M156" s="49"/>
      <c r="N156" s="49"/>
      <c r="O156" s="49" t="s">
        <v>139</v>
      </c>
      <c r="P156" s="49"/>
      <c r="Q156" s="46" t="s">
        <v>135</v>
      </c>
      <c r="R156" s="46"/>
      <c r="S156" s="46"/>
    </row>
    <row r="157" spans="1:19" ht="104.25">
      <c r="A157" s="63"/>
      <c r="B157" s="63"/>
      <c r="C157" s="63"/>
      <c r="D157" s="17" t="s">
        <v>4</v>
      </c>
      <c r="E157" s="18" t="s">
        <v>5</v>
      </c>
      <c r="F157" s="18" t="s">
        <v>6</v>
      </c>
      <c r="G157" s="18" t="s">
        <v>7</v>
      </c>
      <c r="H157" s="18" t="s">
        <v>8</v>
      </c>
      <c r="I157" s="18" t="s">
        <v>9</v>
      </c>
      <c r="J157" s="18" t="s">
        <v>10</v>
      </c>
      <c r="K157" s="18" t="s">
        <v>11</v>
      </c>
      <c r="L157" s="18" t="s">
        <v>12</v>
      </c>
      <c r="M157" s="18" t="s">
        <v>13</v>
      </c>
      <c r="N157" s="18" t="s">
        <v>14</v>
      </c>
      <c r="O157" s="18" t="s">
        <v>15</v>
      </c>
      <c r="P157" s="18" t="s">
        <v>16</v>
      </c>
      <c r="Q157" s="19" t="s">
        <v>38</v>
      </c>
      <c r="R157" s="19" t="s">
        <v>125</v>
      </c>
      <c r="S157" s="19" t="s">
        <v>136</v>
      </c>
    </row>
    <row r="158" spans="1:19" ht="15">
      <c r="A158" s="11" t="s">
        <v>40</v>
      </c>
      <c r="B158" s="24" t="s">
        <v>41</v>
      </c>
      <c r="C158" s="12">
        <v>26</v>
      </c>
      <c r="D158" s="21"/>
      <c r="E158" s="12">
        <v>26</v>
      </c>
      <c r="F158" s="22"/>
      <c r="G158" s="22"/>
      <c r="H158" s="22"/>
      <c r="I158" s="12">
        <v>26</v>
      </c>
      <c r="J158" s="33"/>
      <c r="K158" s="21"/>
      <c r="L158" s="22"/>
      <c r="M158" s="12">
        <v>26</v>
      </c>
      <c r="N158" s="21"/>
      <c r="O158" s="21"/>
      <c r="P158" s="12">
        <v>26</v>
      </c>
      <c r="Q158" s="12">
        <f>C158/321</f>
        <v>0.08099688473520249</v>
      </c>
      <c r="R158" s="12">
        <f>LOG(Q158,2)</f>
        <v>-3.6259897689812113</v>
      </c>
      <c r="S158" s="22">
        <f>Q158*R158</f>
        <v>-0.29369387536919467</v>
      </c>
    </row>
    <row r="159" spans="1:19" ht="15">
      <c r="A159" s="11" t="s">
        <v>80</v>
      </c>
      <c r="B159" s="24" t="s">
        <v>81</v>
      </c>
      <c r="C159" s="12">
        <v>2</v>
      </c>
      <c r="D159" s="12">
        <v>2</v>
      </c>
      <c r="E159" s="22"/>
      <c r="F159" s="22"/>
      <c r="G159" s="22"/>
      <c r="H159" s="12">
        <v>2</v>
      </c>
      <c r="I159" s="22"/>
      <c r="J159" s="22"/>
      <c r="K159" s="22"/>
      <c r="L159" s="22"/>
      <c r="M159" s="22"/>
      <c r="N159" s="12">
        <v>2</v>
      </c>
      <c r="O159" s="12">
        <v>2</v>
      </c>
      <c r="P159" s="22"/>
      <c r="Q159" s="12">
        <f aca="true" t="shared" si="30" ref="Q159:Q181">C159/321</f>
        <v>0.006230529595015576</v>
      </c>
      <c r="R159" s="12">
        <f aca="true" t="shared" si="31" ref="R159:R181">LOG(Q159,2)</f>
        <v>-7.3264294871223035</v>
      </c>
      <c r="S159" s="22">
        <f aca="true" t="shared" si="32" ref="S159:S181">Q159*R159</f>
        <v>-0.0456475357453103</v>
      </c>
    </row>
    <row r="160" spans="1:19" ht="15">
      <c r="A160" s="11" t="s">
        <v>49</v>
      </c>
      <c r="B160" s="20" t="s">
        <v>50</v>
      </c>
      <c r="C160" s="12">
        <v>6</v>
      </c>
      <c r="D160" s="12">
        <v>6</v>
      </c>
      <c r="E160" s="22"/>
      <c r="F160" s="22"/>
      <c r="G160" s="22"/>
      <c r="H160" s="12">
        <v>6</v>
      </c>
      <c r="I160" s="22"/>
      <c r="J160" s="22"/>
      <c r="K160" s="22"/>
      <c r="L160" s="21"/>
      <c r="M160" s="22"/>
      <c r="N160" s="12">
        <v>6</v>
      </c>
      <c r="O160" s="12">
        <v>6</v>
      </c>
      <c r="P160" s="22"/>
      <c r="Q160" s="12">
        <f t="shared" si="30"/>
        <v>0.018691588785046728</v>
      </c>
      <c r="R160" s="12">
        <f t="shared" si="31"/>
        <v>-5.741466986401147</v>
      </c>
      <c r="S160" s="22">
        <f t="shared" si="32"/>
        <v>-0.10731713993273172</v>
      </c>
    </row>
    <row r="161" spans="1:19" ht="15">
      <c r="A161" s="11" t="s">
        <v>51</v>
      </c>
      <c r="B161" s="24" t="s">
        <v>52</v>
      </c>
      <c r="C161" s="12">
        <v>14</v>
      </c>
      <c r="D161" s="21"/>
      <c r="E161" s="12">
        <v>14</v>
      </c>
      <c r="F161" s="22"/>
      <c r="G161" s="22"/>
      <c r="H161" s="21"/>
      <c r="I161" s="12">
        <v>14</v>
      </c>
      <c r="J161" s="22"/>
      <c r="K161" s="22"/>
      <c r="L161" s="12">
        <v>14</v>
      </c>
      <c r="M161" s="22"/>
      <c r="N161" s="22"/>
      <c r="O161" s="21"/>
      <c r="P161" s="12">
        <v>14</v>
      </c>
      <c r="Q161" s="12">
        <f t="shared" si="30"/>
        <v>0.04361370716510903</v>
      </c>
      <c r="R161" s="12">
        <f t="shared" si="31"/>
        <v>-4.5190745650647</v>
      </c>
      <c r="S161" s="22">
        <f t="shared" si="32"/>
        <v>-0.1970935947380243</v>
      </c>
    </row>
    <row r="162" spans="1:19" ht="15">
      <c r="A162" s="11" t="s">
        <v>67</v>
      </c>
      <c r="B162" s="24" t="s">
        <v>68</v>
      </c>
      <c r="C162" s="12">
        <v>33</v>
      </c>
      <c r="D162" s="21"/>
      <c r="E162" s="22"/>
      <c r="F162" s="12">
        <v>33</v>
      </c>
      <c r="G162" s="22"/>
      <c r="H162" s="12">
        <v>33</v>
      </c>
      <c r="I162" s="22"/>
      <c r="J162" s="22"/>
      <c r="K162" s="22"/>
      <c r="L162" s="22"/>
      <c r="M162" s="22"/>
      <c r="N162" s="12">
        <v>33</v>
      </c>
      <c r="O162" s="12">
        <v>33</v>
      </c>
      <c r="P162" s="22"/>
      <c r="Q162" s="12">
        <f t="shared" si="30"/>
        <v>0.102803738317757</v>
      </c>
      <c r="R162" s="12">
        <f t="shared" si="31"/>
        <v>-3.2820353677638496</v>
      </c>
      <c r="S162" s="22">
        <f t="shared" si="32"/>
        <v>-0.3374055050972182</v>
      </c>
    </row>
    <row r="163" spans="1:19" ht="15">
      <c r="A163" s="11" t="s">
        <v>82</v>
      </c>
      <c r="B163" s="24" t="s">
        <v>83</v>
      </c>
      <c r="C163" s="12">
        <v>20</v>
      </c>
      <c r="D163" s="21"/>
      <c r="E163" s="22"/>
      <c r="F163" s="12">
        <v>20</v>
      </c>
      <c r="G163" s="22"/>
      <c r="H163" s="22"/>
      <c r="I163" s="12">
        <v>20</v>
      </c>
      <c r="J163" s="22"/>
      <c r="K163" s="22"/>
      <c r="L163" s="22"/>
      <c r="M163" s="12">
        <v>20</v>
      </c>
      <c r="N163" s="22"/>
      <c r="O163" s="12">
        <v>20</v>
      </c>
      <c r="P163" s="22"/>
      <c r="Q163" s="12">
        <f t="shared" si="30"/>
        <v>0.06230529595015576</v>
      </c>
      <c r="R163" s="12">
        <f t="shared" si="31"/>
        <v>-4.004501392234941</v>
      </c>
      <c r="S163" s="22">
        <f t="shared" si="32"/>
        <v>-0.24950164437600877</v>
      </c>
    </row>
    <row r="164" spans="1:19" ht="15">
      <c r="A164" s="8" t="s">
        <v>53</v>
      </c>
      <c r="B164" s="20" t="s">
        <v>54</v>
      </c>
      <c r="C164" s="12">
        <v>12</v>
      </c>
      <c r="D164" s="21"/>
      <c r="E164" s="22"/>
      <c r="F164" s="12">
        <v>12</v>
      </c>
      <c r="G164" s="22"/>
      <c r="H164" s="12">
        <v>12</v>
      </c>
      <c r="I164" s="12"/>
      <c r="J164" s="22"/>
      <c r="K164" s="22"/>
      <c r="L164" s="12">
        <v>12</v>
      </c>
      <c r="M164" s="22"/>
      <c r="N164" s="22"/>
      <c r="O164" s="12">
        <v>12</v>
      </c>
      <c r="P164" s="22"/>
      <c r="Q164" s="12">
        <f t="shared" si="30"/>
        <v>0.037383177570093455</v>
      </c>
      <c r="R164" s="12">
        <f t="shared" si="31"/>
        <v>-4.7414669864011465</v>
      </c>
      <c r="S164" s="22">
        <f t="shared" si="32"/>
        <v>-0.17725110229536994</v>
      </c>
    </row>
    <row r="165" spans="1:19" ht="15">
      <c r="A165" s="11" t="s">
        <v>84</v>
      </c>
      <c r="B165" s="24" t="s">
        <v>85</v>
      </c>
      <c r="C165" s="12">
        <v>9</v>
      </c>
      <c r="D165" s="21"/>
      <c r="E165" s="22"/>
      <c r="F165" s="12">
        <v>6</v>
      </c>
      <c r="G165" s="22"/>
      <c r="H165" s="12">
        <v>6</v>
      </c>
      <c r="I165" s="22"/>
      <c r="J165" s="22"/>
      <c r="K165" s="22"/>
      <c r="L165" s="12">
        <v>6</v>
      </c>
      <c r="M165" s="22"/>
      <c r="N165" s="22"/>
      <c r="O165" s="12">
        <v>6</v>
      </c>
      <c r="P165" s="22"/>
      <c r="Q165" s="12">
        <f t="shared" si="30"/>
        <v>0.028037383177570093</v>
      </c>
      <c r="R165" s="12">
        <f t="shared" si="31"/>
        <v>-5.156504485679991</v>
      </c>
      <c r="S165" s="22">
        <f t="shared" si="32"/>
        <v>-0.14457489212186891</v>
      </c>
    </row>
    <row r="166" spans="1:19" ht="15">
      <c r="A166" s="11" t="s">
        <v>86</v>
      </c>
      <c r="B166" s="24" t="s">
        <v>87</v>
      </c>
      <c r="C166" s="12">
        <v>10</v>
      </c>
      <c r="D166" s="21"/>
      <c r="E166" s="22"/>
      <c r="F166" s="12">
        <v>10</v>
      </c>
      <c r="G166" s="22"/>
      <c r="H166" s="12">
        <v>10</v>
      </c>
      <c r="I166" s="22"/>
      <c r="J166" s="22"/>
      <c r="K166" s="22"/>
      <c r="L166" s="12">
        <v>10</v>
      </c>
      <c r="M166" s="22"/>
      <c r="N166" s="22"/>
      <c r="O166" s="12">
        <v>10</v>
      </c>
      <c r="P166" s="22"/>
      <c r="Q166" s="12">
        <f t="shared" si="30"/>
        <v>0.03115264797507788</v>
      </c>
      <c r="R166" s="12">
        <f t="shared" si="31"/>
        <v>-5.004501392234941</v>
      </c>
      <c r="S166" s="22">
        <f t="shared" si="32"/>
        <v>-0.15590347016308226</v>
      </c>
    </row>
    <row r="167" spans="1:19" ht="15">
      <c r="A167" s="11" t="s">
        <v>47</v>
      </c>
      <c r="B167" s="24" t="s">
        <v>48</v>
      </c>
      <c r="C167" s="12">
        <v>13</v>
      </c>
      <c r="D167" s="21"/>
      <c r="E167" s="22"/>
      <c r="F167" s="12">
        <v>13</v>
      </c>
      <c r="G167" s="22"/>
      <c r="H167" s="12">
        <v>13</v>
      </c>
      <c r="I167" s="22"/>
      <c r="J167" s="22"/>
      <c r="K167" s="22"/>
      <c r="L167" s="12">
        <v>13</v>
      </c>
      <c r="M167" s="22"/>
      <c r="N167" s="22"/>
      <c r="O167" s="12">
        <v>13</v>
      </c>
      <c r="P167" s="22"/>
      <c r="Q167" s="12">
        <f t="shared" si="30"/>
        <v>0.040498442367601244</v>
      </c>
      <c r="R167" s="12">
        <f t="shared" si="31"/>
        <v>-4.625989768981211</v>
      </c>
      <c r="S167" s="22">
        <f t="shared" si="32"/>
        <v>-0.18734538005219856</v>
      </c>
    </row>
    <row r="168" spans="1:19" ht="15">
      <c r="A168" s="13" t="s">
        <v>88</v>
      </c>
      <c r="B168" s="20" t="s">
        <v>89</v>
      </c>
      <c r="C168" s="12">
        <v>4</v>
      </c>
      <c r="D168" s="21"/>
      <c r="E168" s="12">
        <v>4</v>
      </c>
      <c r="F168" s="22"/>
      <c r="G168" s="22"/>
      <c r="H168" s="12">
        <v>4</v>
      </c>
      <c r="I168" s="22"/>
      <c r="J168" s="22"/>
      <c r="K168" s="22"/>
      <c r="L168" s="12">
        <v>4</v>
      </c>
      <c r="M168" s="22"/>
      <c r="N168" s="22"/>
      <c r="O168" s="22"/>
      <c r="P168" s="12">
        <v>4</v>
      </c>
      <c r="Q168" s="12">
        <f t="shared" si="30"/>
        <v>0.012461059190031152</v>
      </c>
      <c r="R168" s="12">
        <f t="shared" si="31"/>
        <v>-6.326429487122303</v>
      </c>
      <c r="S168" s="22">
        <f t="shared" si="32"/>
        <v>-0.07883401230058944</v>
      </c>
    </row>
    <row r="169" spans="1:19" ht="15">
      <c r="A169" s="11" t="s">
        <v>90</v>
      </c>
      <c r="B169" s="20" t="s">
        <v>91</v>
      </c>
      <c r="C169" s="12">
        <v>20</v>
      </c>
      <c r="D169" s="21"/>
      <c r="E169" s="12">
        <v>20</v>
      </c>
      <c r="F169" s="22"/>
      <c r="G169" s="22"/>
      <c r="H169" s="12">
        <v>20</v>
      </c>
      <c r="I169" s="22"/>
      <c r="J169" s="22"/>
      <c r="K169" s="22"/>
      <c r="L169" s="12">
        <v>20</v>
      </c>
      <c r="M169" s="22"/>
      <c r="N169" s="22"/>
      <c r="O169" s="12">
        <v>20</v>
      </c>
      <c r="P169" s="22"/>
      <c r="Q169" s="12">
        <f t="shared" si="30"/>
        <v>0.06230529595015576</v>
      </c>
      <c r="R169" s="12">
        <f t="shared" si="31"/>
        <v>-4.004501392234941</v>
      </c>
      <c r="S169" s="22">
        <f t="shared" si="32"/>
        <v>-0.24950164437600877</v>
      </c>
    </row>
    <row r="170" spans="1:19" ht="15">
      <c r="A170" s="11" t="s">
        <v>92</v>
      </c>
      <c r="B170" s="24" t="s">
        <v>93</v>
      </c>
      <c r="C170" s="12">
        <v>4</v>
      </c>
      <c r="D170" s="21"/>
      <c r="E170" s="12">
        <v>4</v>
      </c>
      <c r="F170" s="22"/>
      <c r="G170" s="22"/>
      <c r="H170" s="12">
        <v>4</v>
      </c>
      <c r="I170" s="22"/>
      <c r="J170" s="22"/>
      <c r="K170" s="22"/>
      <c r="L170" s="12">
        <v>4</v>
      </c>
      <c r="M170" s="22"/>
      <c r="N170" s="22"/>
      <c r="O170" s="12">
        <v>4</v>
      </c>
      <c r="P170" s="22"/>
      <c r="Q170" s="12">
        <f t="shared" si="30"/>
        <v>0.012461059190031152</v>
      </c>
      <c r="R170" s="12">
        <f t="shared" si="31"/>
        <v>-6.326429487122303</v>
      </c>
      <c r="S170" s="22">
        <f t="shared" si="32"/>
        <v>-0.07883401230058944</v>
      </c>
    </row>
    <row r="171" spans="1:19" ht="15">
      <c r="A171" s="11" t="s">
        <v>94</v>
      </c>
      <c r="B171" s="20" t="s">
        <v>95</v>
      </c>
      <c r="C171" s="12">
        <v>20</v>
      </c>
      <c r="D171" s="21"/>
      <c r="E171" s="12">
        <v>20</v>
      </c>
      <c r="F171" s="22"/>
      <c r="G171" s="22"/>
      <c r="H171" s="12">
        <v>20</v>
      </c>
      <c r="I171" s="22"/>
      <c r="J171" s="22"/>
      <c r="K171" s="22"/>
      <c r="L171" s="22"/>
      <c r="M171" s="22"/>
      <c r="N171" s="12">
        <v>20</v>
      </c>
      <c r="O171" s="12">
        <v>20</v>
      </c>
      <c r="P171" s="22"/>
      <c r="Q171" s="12">
        <f t="shared" si="30"/>
        <v>0.06230529595015576</v>
      </c>
      <c r="R171" s="12">
        <f t="shared" si="31"/>
        <v>-4.004501392234941</v>
      </c>
      <c r="S171" s="22">
        <f t="shared" si="32"/>
        <v>-0.24950164437600877</v>
      </c>
    </row>
    <row r="172" spans="1:19" ht="15">
      <c r="A172" s="11" t="s">
        <v>98</v>
      </c>
      <c r="B172" s="24" t="s">
        <v>99</v>
      </c>
      <c r="C172" s="12">
        <v>12</v>
      </c>
      <c r="D172" s="21"/>
      <c r="E172" s="12">
        <v>12</v>
      </c>
      <c r="F172" s="22"/>
      <c r="G172" s="22"/>
      <c r="H172" s="12">
        <v>12</v>
      </c>
      <c r="I172" s="22"/>
      <c r="J172" s="22"/>
      <c r="K172" s="22"/>
      <c r="L172" s="12">
        <v>12</v>
      </c>
      <c r="M172" s="22"/>
      <c r="N172" s="22"/>
      <c r="O172" s="12">
        <v>12</v>
      </c>
      <c r="P172" s="22"/>
      <c r="Q172" s="12">
        <f t="shared" si="30"/>
        <v>0.037383177570093455</v>
      </c>
      <c r="R172" s="12">
        <f t="shared" si="31"/>
        <v>-4.7414669864011465</v>
      </c>
      <c r="S172" s="22">
        <f t="shared" si="32"/>
        <v>-0.17725110229536994</v>
      </c>
    </row>
    <row r="173" spans="1:19" ht="15">
      <c r="A173" s="11" t="s">
        <v>111</v>
      </c>
      <c r="B173" s="24" t="s">
        <v>112</v>
      </c>
      <c r="C173" s="12">
        <v>10</v>
      </c>
      <c r="D173" s="21"/>
      <c r="E173" s="22"/>
      <c r="F173" s="12">
        <v>10</v>
      </c>
      <c r="G173" s="22"/>
      <c r="H173" s="12">
        <v>10</v>
      </c>
      <c r="I173" s="22"/>
      <c r="J173" s="22"/>
      <c r="K173" s="22"/>
      <c r="L173" s="12">
        <v>10</v>
      </c>
      <c r="M173" s="22"/>
      <c r="N173" s="22"/>
      <c r="O173" s="12">
        <v>10</v>
      </c>
      <c r="P173" s="22"/>
      <c r="Q173" s="12">
        <f t="shared" si="30"/>
        <v>0.03115264797507788</v>
      </c>
      <c r="R173" s="12">
        <f t="shared" si="31"/>
        <v>-5.004501392234941</v>
      </c>
      <c r="S173" s="22">
        <f t="shared" si="32"/>
        <v>-0.15590347016308226</v>
      </c>
    </row>
    <row r="174" spans="1:19" ht="15">
      <c r="A174" s="11" t="s">
        <v>100</v>
      </c>
      <c r="B174" s="24" t="s">
        <v>101</v>
      </c>
      <c r="C174" s="12">
        <v>10</v>
      </c>
      <c r="D174" s="21"/>
      <c r="E174" s="12">
        <v>10</v>
      </c>
      <c r="F174" s="22"/>
      <c r="G174" s="22"/>
      <c r="H174" s="12">
        <v>10</v>
      </c>
      <c r="I174" s="22"/>
      <c r="J174" s="22"/>
      <c r="K174" s="22"/>
      <c r="L174" s="22"/>
      <c r="M174" s="22"/>
      <c r="N174" s="12">
        <v>10</v>
      </c>
      <c r="O174" s="12">
        <v>10</v>
      </c>
      <c r="P174" s="22"/>
      <c r="Q174" s="12">
        <f t="shared" si="30"/>
        <v>0.03115264797507788</v>
      </c>
      <c r="R174" s="12">
        <f t="shared" si="31"/>
        <v>-5.004501392234941</v>
      </c>
      <c r="S174" s="22">
        <f t="shared" si="32"/>
        <v>-0.15590347016308226</v>
      </c>
    </row>
    <row r="175" spans="1:19" ht="15">
      <c r="A175" s="11" t="s">
        <v>102</v>
      </c>
      <c r="B175" s="24" t="s">
        <v>103</v>
      </c>
      <c r="C175" s="12">
        <v>9</v>
      </c>
      <c r="D175" s="21"/>
      <c r="E175" s="12">
        <v>9</v>
      </c>
      <c r="F175" s="22"/>
      <c r="G175" s="22"/>
      <c r="H175" s="12">
        <v>9</v>
      </c>
      <c r="I175" s="22"/>
      <c r="J175" s="22"/>
      <c r="K175" s="22"/>
      <c r="L175" s="22"/>
      <c r="M175" s="22"/>
      <c r="N175" s="12">
        <v>9</v>
      </c>
      <c r="O175" s="12">
        <v>9</v>
      </c>
      <c r="P175" s="22"/>
      <c r="Q175" s="12">
        <f t="shared" si="30"/>
        <v>0.028037383177570093</v>
      </c>
      <c r="R175" s="12">
        <f t="shared" si="31"/>
        <v>-5.156504485679991</v>
      </c>
      <c r="S175" s="22">
        <f t="shared" si="32"/>
        <v>-0.14457489212186891</v>
      </c>
    </row>
    <row r="176" spans="1:19" ht="15">
      <c r="A176" s="11" t="s">
        <v>104</v>
      </c>
      <c r="B176" s="24" t="s">
        <v>105</v>
      </c>
      <c r="C176" s="12">
        <v>10</v>
      </c>
      <c r="D176" s="21"/>
      <c r="E176" s="22"/>
      <c r="F176" s="12">
        <v>10</v>
      </c>
      <c r="G176" s="22"/>
      <c r="H176" s="12">
        <v>10</v>
      </c>
      <c r="I176" s="22"/>
      <c r="J176" s="22"/>
      <c r="K176" s="22"/>
      <c r="L176" s="12">
        <v>10</v>
      </c>
      <c r="M176" s="22"/>
      <c r="N176" s="22"/>
      <c r="O176" s="12">
        <v>10</v>
      </c>
      <c r="P176" s="22"/>
      <c r="Q176" s="12">
        <f t="shared" si="30"/>
        <v>0.03115264797507788</v>
      </c>
      <c r="R176" s="12">
        <f t="shared" si="31"/>
        <v>-5.004501392234941</v>
      </c>
      <c r="S176" s="22">
        <f t="shared" si="32"/>
        <v>-0.15590347016308226</v>
      </c>
    </row>
    <row r="177" spans="1:19" ht="15">
      <c r="A177" s="11" t="s">
        <v>106</v>
      </c>
      <c r="B177" s="20" t="s">
        <v>107</v>
      </c>
      <c r="C177" s="12">
        <v>20</v>
      </c>
      <c r="D177" s="21"/>
      <c r="E177" s="22"/>
      <c r="F177" s="12">
        <v>20</v>
      </c>
      <c r="G177" s="22"/>
      <c r="H177" s="12">
        <v>20</v>
      </c>
      <c r="I177" s="22"/>
      <c r="J177" s="22"/>
      <c r="K177" s="22"/>
      <c r="L177" s="12">
        <v>20</v>
      </c>
      <c r="M177" s="22"/>
      <c r="N177" s="22"/>
      <c r="O177" s="12">
        <v>20</v>
      </c>
      <c r="P177" s="22"/>
      <c r="Q177" s="12">
        <f t="shared" si="30"/>
        <v>0.06230529595015576</v>
      </c>
      <c r="R177" s="12">
        <f t="shared" si="31"/>
        <v>-4.004501392234941</v>
      </c>
      <c r="S177" s="22">
        <f t="shared" si="32"/>
        <v>-0.24950164437600877</v>
      </c>
    </row>
    <row r="178" spans="1:19" ht="15">
      <c r="A178" s="11" t="s">
        <v>108</v>
      </c>
      <c r="B178" s="20" t="s">
        <v>109</v>
      </c>
      <c r="C178" s="12">
        <v>30</v>
      </c>
      <c r="D178" s="21"/>
      <c r="E178" s="22"/>
      <c r="F178" s="12">
        <v>30</v>
      </c>
      <c r="G178" s="22"/>
      <c r="H178" s="12">
        <v>30</v>
      </c>
      <c r="I178" s="22"/>
      <c r="J178" s="22"/>
      <c r="K178" s="22"/>
      <c r="L178" s="12">
        <v>30</v>
      </c>
      <c r="M178" s="22"/>
      <c r="N178" s="22"/>
      <c r="O178" s="12">
        <v>30</v>
      </c>
      <c r="P178" s="22"/>
      <c r="Q178" s="12">
        <f t="shared" si="30"/>
        <v>0.09345794392523364</v>
      </c>
      <c r="R178" s="12">
        <f t="shared" si="31"/>
        <v>-3.4195388915137843</v>
      </c>
      <c r="S178" s="22">
        <f t="shared" si="32"/>
        <v>-0.31958307397325086</v>
      </c>
    </row>
    <row r="179" spans="1:19" ht="15">
      <c r="A179" s="11" t="s">
        <v>33</v>
      </c>
      <c r="B179" s="20" t="s">
        <v>34</v>
      </c>
      <c r="C179" s="12">
        <v>10</v>
      </c>
      <c r="D179" s="21"/>
      <c r="E179" s="21"/>
      <c r="F179" s="22"/>
      <c r="G179" s="12">
        <v>10</v>
      </c>
      <c r="H179" s="21"/>
      <c r="I179" s="22"/>
      <c r="J179" s="12">
        <v>10</v>
      </c>
      <c r="K179" s="22"/>
      <c r="L179" s="12">
        <v>10</v>
      </c>
      <c r="M179" s="22"/>
      <c r="N179" s="22"/>
      <c r="O179" s="12">
        <v>10</v>
      </c>
      <c r="P179" s="22"/>
      <c r="Q179" s="12">
        <f t="shared" si="30"/>
        <v>0.03115264797507788</v>
      </c>
      <c r="R179" s="12">
        <f t="shared" si="31"/>
        <v>-5.004501392234941</v>
      </c>
      <c r="S179" s="22">
        <f t="shared" si="32"/>
        <v>-0.15590347016308226</v>
      </c>
    </row>
    <row r="180" spans="1:19" ht="15">
      <c r="A180" s="11" t="s">
        <v>44</v>
      </c>
      <c r="B180" s="20" t="s">
        <v>32</v>
      </c>
      <c r="C180" s="12">
        <v>9</v>
      </c>
      <c r="D180" s="21"/>
      <c r="E180" s="22"/>
      <c r="F180" s="22"/>
      <c r="G180" s="12">
        <v>9</v>
      </c>
      <c r="H180" s="22"/>
      <c r="I180" s="22"/>
      <c r="J180" s="12">
        <v>9</v>
      </c>
      <c r="K180" s="22"/>
      <c r="L180" s="12">
        <v>9</v>
      </c>
      <c r="M180" s="22"/>
      <c r="N180" s="22"/>
      <c r="O180" s="12">
        <v>9</v>
      </c>
      <c r="P180" s="22"/>
      <c r="Q180" s="12">
        <f t="shared" si="30"/>
        <v>0.028037383177570093</v>
      </c>
      <c r="R180" s="12">
        <f t="shared" si="31"/>
        <v>-5.156504485679991</v>
      </c>
      <c r="S180" s="22">
        <f t="shared" si="32"/>
        <v>-0.14457489212186891</v>
      </c>
    </row>
    <row r="181" spans="1:19" ht="15">
      <c r="A181" s="11" t="s">
        <v>35</v>
      </c>
      <c r="B181" s="24" t="s">
        <v>36</v>
      </c>
      <c r="C181" s="12">
        <v>8</v>
      </c>
      <c r="D181" s="21"/>
      <c r="E181" s="22"/>
      <c r="F181" s="22"/>
      <c r="G181" s="12">
        <v>8</v>
      </c>
      <c r="H181" s="22"/>
      <c r="I181" s="22"/>
      <c r="J181" s="12">
        <v>8</v>
      </c>
      <c r="K181" s="22"/>
      <c r="L181" s="12">
        <v>8</v>
      </c>
      <c r="M181" s="22"/>
      <c r="N181" s="22"/>
      <c r="O181" s="12">
        <v>8</v>
      </c>
      <c r="P181" s="22"/>
      <c r="Q181" s="12">
        <f t="shared" si="30"/>
        <v>0.024922118380062305</v>
      </c>
      <c r="R181" s="12">
        <f t="shared" si="31"/>
        <v>-5.3264294871223035</v>
      </c>
      <c r="S181" s="22">
        <f t="shared" si="32"/>
        <v>-0.1327459062211166</v>
      </c>
    </row>
    <row r="182" spans="1:19" ht="15">
      <c r="A182" s="45" t="s">
        <v>131</v>
      </c>
      <c r="B182" s="45"/>
      <c r="C182" s="12">
        <f>SUM(C158:C181)</f>
        <v>321</v>
      </c>
      <c r="D182" s="21">
        <f>SUM(D159:D181)</f>
        <v>8</v>
      </c>
      <c r="E182" s="22">
        <f aca="true" t="shared" si="33" ref="E182:P182">SUM(E158:E181)</f>
        <v>119</v>
      </c>
      <c r="F182" s="22">
        <f>SUM(F158:F181)</f>
        <v>164</v>
      </c>
      <c r="G182" s="22">
        <f t="shared" si="33"/>
        <v>27</v>
      </c>
      <c r="H182" s="22">
        <f t="shared" si="33"/>
        <v>231</v>
      </c>
      <c r="I182" s="22">
        <f t="shared" si="33"/>
        <v>60</v>
      </c>
      <c r="J182" s="22">
        <f t="shared" si="33"/>
        <v>27</v>
      </c>
      <c r="K182" s="22">
        <f t="shared" si="33"/>
        <v>0</v>
      </c>
      <c r="L182" s="22">
        <f t="shared" si="33"/>
        <v>192</v>
      </c>
      <c r="M182" s="22">
        <f t="shared" si="33"/>
        <v>46</v>
      </c>
      <c r="N182" s="22">
        <f t="shared" si="33"/>
        <v>80</v>
      </c>
      <c r="O182" s="22">
        <f t="shared" si="33"/>
        <v>274</v>
      </c>
      <c r="P182" s="22">
        <f t="shared" si="33"/>
        <v>44</v>
      </c>
      <c r="Q182" s="53" t="s">
        <v>132</v>
      </c>
      <c r="R182" s="55"/>
      <c r="S182" s="22">
        <f>SUM(S158:S181)</f>
        <v>-4.344250845006018</v>
      </c>
    </row>
    <row r="183" spans="1:19" ht="15">
      <c r="A183" s="45" t="s">
        <v>38</v>
      </c>
      <c r="B183" s="45"/>
      <c r="C183" s="12"/>
      <c r="D183" s="21">
        <f aca="true" t="shared" si="34" ref="D183:P183">D182/321</f>
        <v>0.024922118380062305</v>
      </c>
      <c r="E183" s="21">
        <f t="shared" si="34"/>
        <v>0.3707165109034268</v>
      </c>
      <c r="F183" s="21">
        <f t="shared" si="34"/>
        <v>0.5109034267912772</v>
      </c>
      <c r="G183" s="21">
        <f t="shared" si="34"/>
        <v>0.08411214953271028</v>
      </c>
      <c r="H183" s="21">
        <f t="shared" si="34"/>
        <v>0.719626168224299</v>
      </c>
      <c r="I183" s="21">
        <f t="shared" si="34"/>
        <v>0.18691588785046728</v>
      </c>
      <c r="J183" s="21">
        <f t="shared" si="34"/>
        <v>0.08411214953271028</v>
      </c>
      <c r="K183" s="21">
        <f t="shared" si="34"/>
        <v>0</v>
      </c>
      <c r="L183" s="21">
        <f t="shared" si="34"/>
        <v>0.5981308411214953</v>
      </c>
      <c r="M183" s="21">
        <f t="shared" si="34"/>
        <v>0.14330218068535824</v>
      </c>
      <c r="N183" s="21">
        <f t="shared" si="34"/>
        <v>0.24922118380062305</v>
      </c>
      <c r="O183" s="21">
        <f t="shared" si="34"/>
        <v>0.8535825545171339</v>
      </c>
      <c r="P183" s="21">
        <f t="shared" si="34"/>
        <v>0.13707165109034267</v>
      </c>
      <c r="Q183" s="45">
        <v>4.35</v>
      </c>
      <c r="R183" s="45"/>
      <c r="S183" s="45"/>
    </row>
    <row r="184" spans="1:18" ht="15">
      <c r="A184" s="31"/>
      <c r="B184" s="31"/>
      <c r="C184" s="31"/>
      <c r="D184" s="35"/>
      <c r="Q184" s="31"/>
      <c r="R184" s="31"/>
    </row>
    <row r="186" spans="1:19" ht="15">
      <c r="A186" s="49" t="s">
        <v>130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</row>
    <row r="187" spans="1:19" ht="15">
      <c r="A187" s="63" t="s">
        <v>0</v>
      </c>
      <c r="B187" s="63" t="s">
        <v>1</v>
      </c>
      <c r="C187" s="63" t="s">
        <v>2</v>
      </c>
      <c r="D187" s="49" t="s">
        <v>3</v>
      </c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</row>
    <row r="188" spans="1:19" ht="15">
      <c r="A188" s="63"/>
      <c r="B188" s="63"/>
      <c r="C188" s="63"/>
      <c r="D188" s="49" t="s">
        <v>137</v>
      </c>
      <c r="E188" s="49"/>
      <c r="F188" s="49"/>
      <c r="G188" s="49"/>
      <c r="H188" s="49" t="s">
        <v>138</v>
      </c>
      <c r="I188" s="49"/>
      <c r="J188" s="49"/>
      <c r="K188" s="49"/>
      <c r="L188" s="49"/>
      <c r="M188" s="49"/>
      <c r="N188" s="49"/>
      <c r="O188" s="49" t="s">
        <v>139</v>
      </c>
      <c r="P188" s="49"/>
      <c r="Q188" s="46" t="s">
        <v>135</v>
      </c>
      <c r="R188" s="46"/>
      <c r="S188" s="46"/>
    </row>
    <row r="189" spans="1:19" ht="104.25">
      <c r="A189" s="63"/>
      <c r="B189" s="63"/>
      <c r="C189" s="63"/>
      <c r="D189" s="17" t="s">
        <v>4</v>
      </c>
      <c r="E189" s="18" t="s">
        <v>5</v>
      </c>
      <c r="F189" s="18" t="s">
        <v>6</v>
      </c>
      <c r="G189" s="18" t="s">
        <v>7</v>
      </c>
      <c r="H189" s="18" t="s">
        <v>8</v>
      </c>
      <c r="I189" s="18" t="s">
        <v>9</v>
      </c>
      <c r="J189" s="18" t="s">
        <v>10</v>
      </c>
      <c r="K189" s="18" t="s">
        <v>11</v>
      </c>
      <c r="L189" s="18" t="s">
        <v>12</v>
      </c>
      <c r="M189" s="18" t="s">
        <v>13</v>
      </c>
      <c r="N189" s="18" t="s">
        <v>14</v>
      </c>
      <c r="O189" s="18" t="s">
        <v>15</v>
      </c>
      <c r="P189" s="18" t="s">
        <v>16</v>
      </c>
      <c r="Q189" s="19" t="s">
        <v>38</v>
      </c>
      <c r="R189" s="19" t="s">
        <v>125</v>
      </c>
      <c r="S189" s="19" t="s">
        <v>136</v>
      </c>
    </row>
    <row r="190" spans="1:20" ht="15">
      <c r="A190" s="8" t="s">
        <v>75</v>
      </c>
      <c r="B190" s="20" t="s">
        <v>76</v>
      </c>
      <c r="C190" s="12">
        <v>6</v>
      </c>
      <c r="D190" s="12">
        <v>6</v>
      </c>
      <c r="E190" s="22"/>
      <c r="F190" s="22"/>
      <c r="G190" s="22"/>
      <c r="H190" s="21"/>
      <c r="I190" s="22"/>
      <c r="J190" s="22"/>
      <c r="K190" s="12">
        <v>6</v>
      </c>
      <c r="L190" s="12">
        <v>6</v>
      </c>
      <c r="M190" s="22"/>
      <c r="N190" s="21"/>
      <c r="O190" s="12">
        <v>6</v>
      </c>
      <c r="P190" s="22"/>
      <c r="Q190" s="12">
        <f>C190/204</f>
        <v>0.029411764705882353</v>
      </c>
      <c r="R190" s="22">
        <f aca="true" t="shared" si="35" ref="R190:R207">LOG(Q190,2)</f>
        <v>-5.08746284125034</v>
      </c>
      <c r="S190" s="22">
        <f aca="true" t="shared" si="36" ref="S190:S207">Q190*R190</f>
        <v>-0.1496312600367747</v>
      </c>
      <c r="T190" s="36"/>
    </row>
    <row r="191" spans="1:20" ht="15">
      <c r="A191" s="11" t="s">
        <v>49</v>
      </c>
      <c r="B191" s="20" t="s">
        <v>50</v>
      </c>
      <c r="C191" s="12">
        <v>4</v>
      </c>
      <c r="D191" s="12">
        <v>4</v>
      </c>
      <c r="E191" s="21"/>
      <c r="F191" s="22"/>
      <c r="G191" s="22"/>
      <c r="H191" s="12">
        <v>4</v>
      </c>
      <c r="I191" s="21"/>
      <c r="J191" s="22"/>
      <c r="K191" s="21"/>
      <c r="L191" s="12">
        <v>4</v>
      </c>
      <c r="M191" s="22"/>
      <c r="N191" s="22"/>
      <c r="O191" s="12">
        <v>4</v>
      </c>
      <c r="P191" s="21"/>
      <c r="Q191" s="12">
        <f aca="true" t="shared" si="37" ref="Q191:Q207">C191/204</f>
        <v>0.0196078431372549</v>
      </c>
      <c r="R191" s="22">
        <f t="shared" si="35"/>
        <v>-5.672425341971496</v>
      </c>
      <c r="S191" s="22">
        <f t="shared" si="36"/>
        <v>-0.1112240263131666</v>
      </c>
      <c r="T191" s="36"/>
    </row>
    <row r="192" spans="1:20" ht="15">
      <c r="A192" s="11" t="s">
        <v>67</v>
      </c>
      <c r="B192" s="24" t="s">
        <v>68</v>
      </c>
      <c r="C192" s="12">
        <v>10</v>
      </c>
      <c r="D192" s="22"/>
      <c r="E192" s="22"/>
      <c r="F192" s="12">
        <v>10</v>
      </c>
      <c r="G192" s="22"/>
      <c r="H192" s="12">
        <v>10</v>
      </c>
      <c r="I192" s="21"/>
      <c r="J192" s="22"/>
      <c r="K192" s="22"/>
      <c r="L192" s="21"/>
      <c r="M192" s="22"/>
      <c r="N192" s="12">
        <v>10</v>
      </c>
      <c r="O192" s="12">
        <v>10</v>
      </c>
      <c r="P192" s="22"/>
      <c r="Q192" s="12">
        <f t="shared" si="37"/>
        <v>0.049019607843137254</v>
      </c>
      <c r="R192" s="22">
        <f t="shared" si="35"/>
        <v>-4.350497247084133</v>
      </c>
      <c r="S192" s="22">
        <f t="shared" si="36"/>
        <v>-0.2132596689747124</v>
      </c>
      <c r="T192" s="36"/>
    </row>
    <row r="193" spans="1:20" ht="15">
      <c r="A193" s="8" t="s">
        <v>77</v>
      </c>
      <c r="B193" s="24" t="s">
        <v>78</v>
      </c>
      <c r="C193" s="12">
        <v>15</v>
      </c>
      <c r="D193" s="22"/>
      <c r="E193" s="22"/>
      <c r="F193" s="21"/>
      <c r="G193" s="12">
        <v>15</v>
      </c>
      <c r="H193" s="21"/>
      <c r="I193" s="22"/>
      <c r="J193" s="22"/>
      <c r="K193" s="12">
        <v>15</v>
      </c>
      <c r="L193" s="21"/>
      <c r="M193" s="22"/>
      <c r="N193" s="12">
        <v>15</v>
      </c>
      <c r="O193" s="12">
        <v>15</v>
      </c>
      <c r="P193" s="22"/>
      <c r="Q193" s="12">
        <f t="shared" si="37"/>
        <v>0.07352941176470588</v>
      </c>
      <c r="R193" s="22">
        <f t="shared" si="35"/>
        <v>-3.7655347463629774</v>
      </c>
      <c r="S193" s="22">
        <f t="shared" si="36"/>
        <v>-0.27687755487963067</v>
      </c>
      <c r="T193" s="36"/>
    </row>
    <row r="194" spans="1:20" ht="15">
      <c r="A194" s="8" t="s">
        <v>25</v>
      </c>
      <c r="B194" s="24" t="s">
        <v>26</v>
      </c>
      <c r="C194" s="12">
        <v>4</v>
      </c>
      <c r="D194" s="12">
        <v>4</v>
      </c>
      <c r="E194" s="22"/>
      <c r="F194" s="21"/>
      <c r="G194" s="22"/>
      <c r="H194" s="21"/>
      <c r="I194" s="22"/>
      <c r="J194" s="22"/>
      <c r="K194" s="12">
        <v>4</v>
      </c>
      <c r="L194" s="21"/>
      <c r="M194" s="12">
        <v>4</v>
      </c>
      <c r="N194" s="22"/>
      <c r="O194" s="21"/>
      <c r="P194" s="12">
        <v>4</v>
      </c>
      <c r="Q194" s="12">
        <f t="shared" si="37"/>
        <v>0.0196078431372549</v>
      </c>
      <c r="R194" s="22">
        <f t="shared" si="35"/>
        <v>-5.672425341971496</v>
      </c>
      <c r="S194" s="22">
        <f t="shared" si="36"/>
        <v>-0.1112240263131666</v>
      </c>
      <c r="T194" s="36"/>
    </row>
    <row r="195" spans="1:20" ht="15">
      <c r="A195" s="11" t="s">
        <v>40</v>
      </c>
      <c r="B195" s="24" t="s">
        <v>41</v>
      </c>
      <c r="C195" s="12">
        <v>10</v>
      </c>
      <c r="D195" s="22"/>
      <c r="E195" s="12">
        <v>10</v>
      </c>
      <c r="F195" s="22"/>
      <c r="G195" s="22"/>
      <c r="H195" s="21"/>
      <c r="I195" s="12">
        <v>10</v>
      </c>
      <c r="J195" s="22"/>
      <c r="K195" s="22"/>
      <c r="L195" s="12">
        <v>10</v>
      </c>
      <c r="M195" s="22"/>
      <c r="N195" s="22"/>
      <c r="O195" s="21"/>
      <c r="P195" s="12">
        <v>10</v>
      </c>
      <c r="Q195" s="12">
        <f t="shared" si="37"/>
        <v>0.049019607843137254</v>
      </c>
      <c r="R195" s="22">
        <f t="shared" si="35"/>
        <v>-4.350497247084133</v>
      </c>
      <c r="S195" s="22">
        <f t="shared" si="36"/>
        <v>-0.2132596689747124</v>
      </c>
      <c r="T195" s="36"/>
    </row>
    <row r="196" spans="1:20" ht="15">
      <c r="A196" s="8" t="s">
        <v>42</v>
      </c>
      <c r="B196" s="20" t="s">
        <v>43</v>
      </c>
      <c r="C196" s="12">
        <v>18</v>
      </c>
      <c r="D196" s="22"/>
      <c r="E196" s="12">
        <v>18</v>
      </c>
      <c r="F196" s="22"/>
      <c r="G196" s="22"/>
      <c r="H196" s="21"/>
      <c r="I196" s="22"/>
      <c r="J196" s="12">
        <v>18</v>
      </c>
      <c r="K196" s="22"/>
      <c r="L196" s="22"/>
      <c r="M196" s="12">
        <v>18</v>
      </c>
      <c r="N196" s="21"/>
      <c r="O196" s="12">
        <v>18</v>
      </c>
      <c r="P196" s="22"/>
      <c r="Q196" s="12">
        <f t="shared" si="37"/>
        <v>0.08823529411764706</v>
      </c>
      <c r="R196" s="22">
        <f t="shared" si="35"/>
        <v>-3.502500340529183</v>
      </c>
      <c r="S196" s="22">
        <f t="shared" si="36"/>
        <v>-0.30904414769375144</v>
      </c>
      <c r="T196" s="36"/>
    </row>
    <row r="197" spans="1:19" ht="15">
      <c r="A197" s="8" t="s">
        <v>29</v>
      </c>
      <c r="B197" s="20" t="s">
        <v>30</v>
      </c>
      <c r="C197" s="12">
        <v>14</v>
      </c>
      <c r="D197" s="22"/>
      <c r="E197" s="12">
        <v>14</v>
      </c>
      <c r="F197" s="22"/>
      <c r="G197" s="22"/>
      <c r="H197" s="21"/>
      <c r="I197" s="22"/>
      <c r="J197" s="12">
        <v>14</v>
      </c>
      <c r="K197" s="22"/>
      <c r="L197" s="21"/>
      <c r="M197" s="12">
        <v>14</v>
      </c>
      <c r="N197" s="22"/>
      <c r="O197" s="12">
        <v>14</v>
      </c>
      <c r="P197" s="22"/>
      <c r="Q197" s="12">
        <f t="shared" si="37"/>
        <v>0.06862745098039216</v>
      </c>
      <c r="R197" s="22">
        <f t="shared" si="35"/>
        <v>-3.8650704199138914</v>
      </c>
      <c r="S197" s="22">
        <f t="shared" si="36"/>
        <v>-0.26524993077840436</v>
      </c>
    </row>
    <row r="198" spans="1:19" ht="15">
      <c r="A198" s="11" t="s">
        <v>55</v>
      </c>
      <c r="B198" s="20" t="s">
        <v>56</v>
      </c>
      <c r="C198" s="12">
        <v>4</v>
      </c>
      <c r="D198" s="22"/>
      <c r="E198" s="12">
        <v>4</v>
      </c>
      <c r="F198" s="22"/>
      <c r="G198" s="22"/>
      <c r="H198" s="21"/>
      <c r="I198" s="12">
        <v>4</v>
      </c>
      <c r="J198" s="22"/>
      <c r="K198" s="22"/>
      <c r="L198" s="12">
        <v>4</v>
      </c>
      <c r="M198" s="22"/>
      <c r="N198" s="21"/>
      <c r="O198" s="21"/>
      <c r="P198" s="12">
        <v>4</v>
      </c>
      <c r="Q198" s="12">
        <f t="shared" si="37"/>
        <v>0.0196078431372549</v>
      </c>
      <c r="R198" s="22">
        <f t="shared" si="35"/>
        <v>-5.672425341971496</v>
      </c>
      <c r="S198" s="22">
        <f t="shared" si="36"/>
        <v>-0.1112240263131666</v>
      </c>
    </row>
    <row r="199" spans="1:19" ht="15">
      <c r="A199" s="11" t="s">
        <v>59</v>
      </c>
      <c r="B199" s="20" t="s">
        <v>60</v>
      </c>
      <c r="C199" s="12">
        <v>8</v>
      </c>
      <c r="D199" s="22"/>
      <c r="E199" s="12">
        <v>8</v>
      </c>
      <c r="F199" s="21"/>
      <c r="G199" s="22"/>
      <c r="H199" s="21"/>
      <c r="I199" s="12">
        <v>8</v>
      </c>
      <c r="J199" s="22"/>
      <c r="K199" s="22"/>
      <c r="L199" s="21"/>
      <c r="M199" s="12">
        <v>8</v>
      </c>
      <c r="N199" s="22"/>
      <c r="O199" s="12">
        <v>8</v>
      </c>
      <c r="P199" s="22"/>
      <c r="Q199" s="12">
        <f t="shared" si="37"/>
        <v>0.0392156862745098</v>
      </c>
      <c r="R199" s="22">
        <f t="shared" si="35"/>
        <v>-4.672425341971495</v>
      </c>
      <c r="S199" s="22">
        <f t="shared" si="36"/>
        <v>-0.18323236635182333</v>
      </c>
    </row>
    <row r="200" spans="1:19" ht="15">
      <c r="A200" s="8" t="s">
        <v>61</v>
      </c>
      <c r="B200" s="20" t="s">
        <v>62</v>
      </c>
      <c r="C200" s="12">
        <v>6</v>
      </c>
      <c r="D200" s="22"/>
      <c r="E200" s="12">
        <v>6</v>
      </c>
      <c r="F200" s="21"/>
      <c r="G200" s="22"/>
      <c r="H200" s="21"/>
      <c r="I200" s="12">
        <v>6</v>
      </c>
      <c r="J200" s="22"/>
      <c r="K200" s="22"/>
      <c r="L200" s="12">
        <v>6</v>
      </c>
      <c r="M200" s="22"/>
      <c r="N200" s="22"/>
      <c r="O200" s="12">
        <v>6</v>
      </c>
      <c r="P200" s="22"/>
      <c r="Q200" s="12">
        <f t="shared" si="37"/>
        <v>0.029411764705882353</v>
      </c>
      <c r="R200" s="22">
        <f t="shared" si="35"/>
        <v>-5.08746284125034</v>
      </c>
      <c r="S200" s="22">
        <f t="shared" si="36"/>
        <v>-0.1496312600367747</v>
      </c>
    </row>
    <row r="201" spans="1:19" ht="15">
      <c r="A201" s="11" t="s">
        <v>63</v>
      </c>
      <c r="B201" s="24" t="s">
        <v>64</v>
      </c>
      <c r="C201" s="12">
        <v>17</v>
      </c>
      <c r="D201" s="22"/>
      <c r="E201" s="12">
        <v>17</v>
      </c>
      <c r="F201" s="22"/>
      <c r="G201" s="22"/>
      <c r="H201" s="22"/>
      <c r="I201" s="21"/>
      <c r="J201" s="21"/>
      <c r="K201" s="12">
        <v>17</v>
      </c>
      <c r="L201" s="22"/>
      <c r="M201" s="22"/>
      <c r="N201" s="12">
        <v>17</v>
      </c>
      <c r="O201" s="21"/>
      <c r="P201" s="12">
        <v>17</v>
      </c>
      <c r="Q201" s="12">
        <f t="shared" si="37"/>
        <v>0.08333333333333333</v>
      </c>
      <c r="R201" s="22">
        <f t="shared" si="35"/>
        <v>-3.5849625007211565</v>
      </c>
      <c r="S201" s="22">
        <f t="shared" si="36"/>
        <v>-0.29874687506009634</v>
      </c>
    </row>
    <row r="202" spans="1:19" ht="15">
      <c r="A202" s="11" t="s">
        <v>65</v>
      </c>
      <c r="B202" s="20" t="s">
        <v>66</v>
      </c>
      <c r="C202" s="12">
        <v>8</v>
      </c>
      <c r="D202" s="22"/>
      <c r="E202" s="12">
        <v>8</v>
      </c>
      <c r="F202" s="22"/>
      <c r="G202" s="22"/>
      <c r="H202" s="22"/>
      <c r="I202" s="12">
        <v>8</v>
      </c>
      <c r="J202" s="22"/>
      <c r="K202" s="21"/>
      <c r="L202" s="22"/>
      <c r="M202" s="12">
        <v>8</v>
      </c>
      <c r="N202" s="21"/>
      <c r="O202" s="12">
        <v>8</v>
      </c>
      <c r="P202" s="22"/>
      <c r="Q202" s="12">
        <f t="shared" si="37"/>
        <v>0.0392156862745098</v>
      </c>
      <c r="R202" s="22">
        <f t="shared" si="35"/>
        <v>-4.672425341971495</v>
      </c>
      <c r="S202" s="22">
        <f t="shared" si="36"/>
        <v>-0.18323236635182333</v>
      </c>
    </row>
    <row r="203" spans="1:19" ht="15">
      <c r="A203" s="11" t="s">
        <v>33</v>
      </c>
      <c r="B203" s="20" t="s">
        <v>34</v>
      </c>
      <c r="C203" s="12">
        <v>16</v>
      </c>
      <c r="D203" s="22"/>
      <c r="E203" s="22"/>
      <c r="F203" s="22"/>
      <c r="G203" s="12">
        <v>16</v>
      </c>
      <c r="H203" s="22"/>
      <c r="I203" s="22"/>
      <c r="J203" s="12">
        <v>16</v>
      </c>
      <c r="K203" s="22"/>
      <c r="L203" s="22"/>
      <c r="M203" s="12">
        <v>16</v>
      </c>
      <c r="N203" s="22"/>
      <c r="O203" s="12">
        <v>16</v>
      </c>
      <c r="P203" s="22"/>
      <c r="Q203" s="12">
        <f t="shared" si="37"/>
        <v>0.0784313725490196</v>
      </c>
      <c r="R203" s="22">
        <f t="shared" si="35"/>
        <v>-3.672425341971496</v>
      </c>
      <c r="S203" s="22">
        <f t="shared" si="36"/>
        <v>-0.28803336015462716</v>
      </c>
    </row>
    <row r="204" spans="1:19" ht="15">
      <c r="A204" s="11" t="s">
        <v>35</v>
      </c>
      <c r="B204" s="24" t="s">
        <v>36</v>
      </c>
      <c r="C204" s="12">
        <v>18</v>
      </c>
      <c r="D204" s="22"/>
      <c r="E204" s="22"/>
      <c r="F204" s="22"/>
      <c r="G204" s="12">
        <v>18</v>
      </c>
      <c r="H204" s="22"/>
      <c r="I204" s="22"/>
      <c r="J204" s="12">
        <v>18</v>
      </c>
      <c r="K204" s="22"/>
      <c r="L204" s="22"/>
      <c r="M204" s="12">
        <v>18</v>
      </c>
      <c r="N204" s="22"/>
      <c r="O204" s="12">
        <v>18</v>
      </c>
      <c r="P204" s="22"/>
      <c r="Q204" s="12">
        <f t="shared" si="37"/>
        <v>0.08823529411764706</v>
      </c>
      <c r="R204" s="22">
        <f t="shared" si="35"/>
        <v>-3.502500340529183</v>
      </c>
      <c r="S204" s="22">
        <f t="shared" si="36"/>
        <v>-0.30904414769375144</v>
      </c>
    </row>
    <row r="205" spans="1:19" ht="15">
      <c r="A205" s="8" t="s">
        <v>53</v>
      </c>
      <c r="B205" s="20" t="s">
        <v>54</v>
      </c>
      <c r="C205" s="12">
        <v>14</v>
      </c>
      <c r="D205" s="21"/>
      <c r="E205" s="22"/>
      <c r="F205" s="12">
        <v>14</v>
      </c>
      <c r="G205" s="22"/>
      <c r="H205" s="12">
        <v>14</v>
      </c>
      <c r="I205" s="12"/>
      <c r="J205" s="22"/>
      <c r="K205" s="22"/>
      <c r="L205" s="12">
        <v>14</v>
      </c>
      <c r="M205" s="22"/>
      <c r="N205" s="22"/>
      <c r="O205" s="12">
        <v>14</v>
      </c>
      <c r="P205" s="22"/>
      <c r="Q205" s="12">
        <f t="shared" si="37"/>
        <v>0.06862745098039216</v>
      </c>
      <c r="R205" s="22">
        <f t="shared" si="35"/>
        <v>-3.8650704199138914</v>
      </c>
      <c r="S205" s="22">
        <f t="shared" si="36"/>
        <v>-0.26524993077840436</v>
      </c>
    </row>
    <row r="206" spans="1:19" ht="15">
      <c r="A206" s="11" t="s">
        <v>47</v>
      </c>
      <c r="B206" s="24" t="s">
        <v>48</v>
      </c>
      <c r="C206" s="12">
        <v>13</v>
      </c>
      <c r="D206" s="22"/>
      <c r="E206" s="22"/>
      <c r="F206" s="12">
        <v>13</v>
      </c>
      <c r="G206" s="22"/>
      <c r="H206" s="12">
        <v>13</v>
      </c>
      <c r="I206" s="22"/>
      <c r="J206" s="22"/>
      <c r="K206" s="22"/>
      <c r="L206" s="12">
        <v>13</v>
      </c>
      <c r="M206" s="22"/>
      <c r="N206" s="22"/>
      <c r="O206" s="12">
        <v>13</v>
      </c>
      <c r="P206" s="22"/>
      <c r="Q206" s="12">
        <f t="shared" si="37"/>
        <v>0.06372549019607843</v>
      </c>
      <c r="R206" s="22">
        <f t="shared" si="35"/>
        <v>-3.971985623830404</v>
      </c>
      <c r="S206" s="22">
        <f t="shared" si="36"/>
        <v>-0.25311673093036885</v>
      </c>
    </row>
    <row r="207" spans="1:19" ht="15">
      <c r="A207" s="8" t="s">
        <v>53</v>
      </c>
      <c r="B207" s="20" t="s">
        <v>54</v>
      </c>
      <c r="C207" s="12">
        <v>19</v>
      </c>
      <c r="D207" s="21"/>
      <c r="E207" s="22"/>
      <c r="F207" s="12">
        <v>19</v>
      </c>
      <c r="G207" s="22"/>
      <c r="H207" s="12">
        <v>19</v>
      </c>
      <c r="I207" s="12"/>
      <c r="J207" s="22"/>
      <c r="K207" s="22"/>
      <c r="L207" s="12">
        <v>19</v>
      </c>
      <c r="M207" s="22"/>
      <c r="N207" s="22"/>
      <c r="O207" s="12">
        <v>19</v>
      </c>
      <c r="P207" s="22"/>
      <c r="Q207" s="12">
        <f t="shared" si="37"/>
        <v>0.09313725490196079</v>
      </c>
      <c r="R207" s="22">
        <f t="shared" si="35"/>
        <v>-3.42449782852791</v>
      </c>
      <c r="S207" s="22">
        <f t="shared" si="36"/>
        <v>-0.31894832716681515</v>
      </c>
    </row>
    <row r="208" spans="1:19" ht="15">
      <c r="A208" s="45" t="s">
        <v>131</v>
      </c>
      <c r="B208" s="45"/>
      <c r="C208" s="12">
        <f>SUM(C190:C207)</f>
        <v>204</v>
      </c>
      <c r="D208" s="12">
        <f>SUM(D190:D207)</f>
        <v>14</v>
      </c>
      <c r="E208" s="12">
        <f aca="true" t="shared" si="38" ref="E208:P208">SUM(E190:E207)</f>
        <v>85</v>
      </c>
      <c r="F208" s="12">
        <f t="shared" si="38"/>
        <v>56</v>
      </c>
      <c r="G208" s="12">
        <f t="shared" si="38"/>
        <v>49</v>
      </c>
      <c r="H208" s="12">
        <f t="shared" si="38"/>
        <v>60</v>
      </c>
      <c r="I208" s="12">
        <f t="shared" si="38"/>
        <v>36</v>
      </c>
      <c r="J208" s="12">
        <f t="shared" si="38"/>
        <v>66</v>
      </c>
      <c r="K208" s="12">
        <f t="shared" si="38"/>
        <v>42</v>
      </c>
      <c r="L208" s="12">
        <f t="shared" si="38"/>
        <v>76</v>
      </c>
      <c r="M208" s="12">
        <f t="shared" si="38"/>
        <v>86</v>
      </c>
      <c r="N208" s="12">
        <f t="shared" si="38"/>
        <v>42</v>
      </c>
      <c r="O208" s="12">
        <f t="shared" si="38"/>
        <v>169</v>
      </c>
      <c r="P208" s="12">
        <f t="shared" si="38"/>
        <v>35</v>
      </c>
      <c r="Q208" s="53" t="s">
        <v>132</v>
      </c>
      <c r="R208" s="55"/>
      <c r="S208" s="22">
        <f>SUM(S190:S207)</f>
        <v>-4.010229674801971</v>
      </c>
    </row>
    <row r="209" spans="1:19" ht="15">
      <c r="A209" s="45" t="s">
        <v>38</v>
      </c>
      <c r="B209" s="45"/>
      <c r="C209" s="45"/>
      <c r="D209" s="22">
        <f>D208/204</f>
        <v>0.06862745098039216</v>
      </c>
      <c r="E209" s="22">
        <f aca="true" t="shared" si="39" ref="E209:P209">E208/204</f>
        <v>0.4166666666666667</v>
      </c>
      <c r="F209" s="22">
        <f t="shared" si="39"/>
        <v>0.27450980392156865</v>
      </c>
      <c r="G209" s="22">
        <f t="shared" si="39"/>
        <v>0.24019607843137256</v>
      </c>
      <c r="H209" s="22">
        <f t="shared" si="39"/>
        <v>0.29411764705882354</v>
      </c>
      <c r="I209" s="22">
        <f t="shared" si="39"/>
        <v>0.17647058823529413</v>
      </c>
      <c r="J209" s="22">
        <f t="shared" si="39"/>
        <v>0.3235294117647059</v>
      </c>
      <c r="K209" s="22">
        <f t="shared" si="39"/>
        <v>0.20588235294117646</v>
      </c>
      <c r="L209" s="22">
        <f t="shared" si="39"/>
        <v>0.37254901960784315</v>
      </c>
      <c r="M209" s="22">
        <f t="shared" si="39"/>
        <v>0.4215686274509804</v>
      </c>
      <c r="N209" s="22">
        <f t="shared" si="39"/>
        <v>0.20588235294117646</v>
      </c>
      <c r="O209" s="22">
        <f t="shared" si="39"/>
        <v>0.8284313725490197</v>
      </c>
      <c r="P209" s="22">
        <f t="shared" si="39"/>
        <v>0.1715686274509804</v>
      </c>
      <c r="Q209" s="47">
        <v>4.01</v>
      </c>
      <c r="R209" s="56"/>
      <c r="S209" s="48"/>
    </row>
    <row r="210" spans="1:17" ht="15">
      <c r="A210" s="31"/>
      <c r="D210" s="15"/>
      <c r="Q210" s="31"/>
    </row>
    <row r="211" spans="1:17" ht="15">
      <c r="A211" s="31"/>
      <c r="D211" s="15"/>
      <c r="Q211" s="31"/>
    </row>
  </sheetData>
  <sheetProtection/>
  <mergeCells count="104">
    <mergeCell ref="A182:B182"/>
    <mergeCell ref="Q182:R182"/>
    <mergeCell ref="A183:B183"/>
    <mergeCell ref="O188:P188"/>
    <mergeCell ref="A208:B208"/>
    <mergeCell ref="Q208:R208"/>
    <mergeCell ref="A187:A189"/>
    <mergeCell ref="B187:B189"/>
    <mergeCell ref="C187:C189"/>
    <mergeCell ref="D188:G188"/>
    <mergeCell ref="H188:N188"/>
    <mergeCell ref="A122:A124"/>
    <mergeCell ref="B122:B124"/>
    <mergeCell ref="C122:C124"/>
    <mergeCell ref="D123:G123"/>
    <mergeCell ref="H123:N123"/>
    <mergeCell ref="O123:P123"/>
    <mergeCell ref="A150:B150"/>
    <mergeCell ref="Q150:R150"/>
    <mergeCell ref="A155:A157"/>
    <mergeCell ref="B155:B157"/>
    <mergeCell ref="C155:C157"/>
    <mergeCell ref="D156:G156"/>
    <mergeCell ref="H156:N156"/>
    <mergeCell ref="O156:P156"/>
    <mergeCell ref="A92:A94"/>
    <mergeCell ref="B92:B94"/>
    <mergeCell ref="C92:C94"/>
    <mergeCell ref="D93:G93"/>
    <mergeCell ref="H93:N93"/>
    <mergeCell ref="A88:C88"/>
    <mergeCell ref="O93:P93"/>
    <mergeCell ref="A117:B117"/>
    <mergeCell ref="Q117:R117"/>
    <mergeCell ref="H66:N66"/>
    <mergeCell ref="O66:P66"/>
    <mergeCell ref="A39:A41"/>
    <mergeCell ref="B39:B41"/>
    <mergeCell ref="C39:C41"/>
    <mergeCell ref="D40:G40"/>
    <mergeCell ref="A61:C61"/>
    <mergeCell ref="A87:B87"/>
    <mergeCell ref="Q87:R87"/>
    <mergeCell ref="A1:S1"/>
    <mergeCell ref="A17:B17"/>
    <mergeCell ref="Q17:R17"/>
    <mergeCell ref="A18:C18"/>
    <mergeCell ref="A22:A24"/>
    <mergeCell ref="B22:B24"/>
    <mergeCell ref="C22:C24"/>
    <mergeCell ref="D23:G23"/>
    <mergeCell ref="H23:N23"/>
    <mergeCell ref="Q18:S18"/>
    <mergeCell ref="D22:S22"/>
    <mergeCell ref="A21:S21"/>
    <mergeCell ref="O23:P23"/>
    <mergeCell ref="D2:S2"/>
    <mergeCell ref="Q3:S3"/>
    <mergeCell ref="Q23:S23"/>
    <mergeCell ref="Q40:S40"/>
    <mergeCell ref="Q66:S66"/>
    <mergeCell ref="Q93:S93"/>
    <mergeCell ref="A60:B60"/>
    <mergeCell ref="Q60:R60"/>
    <mergeCell ref="Q118:R118"/>
    <mergeCell ref="Q61:R61"/>
    <mergeCell ref="D92:S92"/>
    <mergeCell ref="A91:S91"/>
    <mergeCell ref="A118:C118"/>
    <mergeCell ref="A2:A4"/>
    <mergeCell ref="B2:B4"/>
    <mergeCell ref="C2:C4"/>
    <mergeCell ref="D3:G3"/>
    <mergeCell ref="H3:N3"/>
    <mergeCell ref="O3:P3"/>
    <mergeCell ref="A34:B34"/>
    <mergeCell ref="Q34:R34"/>
    <mergeCell ref="A35:C35"/>
    <mergeCell ref="Q35:S35"/>
    <mergeCell ref="H40:N40"/>
    <mergeCell ref="D187:S187"/>
    <mergeCell ref="Q209:S209"/>
    <mergeCell ref="D39:S39"/>
    <mergeCell ref="A38:S38"/>
    <mergeCell ref="A64:S64"/>
    <mergeCell ref="D65:S65"/>
    <mergeCell ref="Q88:S88"/>
    <mergeCell ref="Q156:S156"/>
    <mergeCell ref="A154:S154"/>
    <mergeCell ref="Q151:R151"/>
    <mergeCell ref="A209:C209"/>
    <mergeCell ref="A151:C151"/>
    <mergeCell ref="Q123:S123"/>
    <mergeCell ref="Q188:S188"/>
    <mergeCell ref="A121:S121"/>
    <mergeCell ref="D122:S122"/>
    <mergeCell ref="D155:S155"/>
    <mergeCell ref="Q183:S183"/>
    <mergeCell ref="A186:S186"/>
    <mergeCell ref="O40:P40"/>
    <mergeCell ref="A65:A67"/>
    <mergeCell ref="B65:B67"/>
    <mergeCell ref="C65:C67"/>
    <mergeCell ref="D66:G6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26.8515625" style="0" customWidth="1"/>
    <col min="2" max="2" width="27.57421875" style="0" customWidth="1"/>
  </cols>
  <sheetData>
    <row r="2" spans="1:2" ht="18.75">
      <c r="A2" s="41" t="s">
        <v>143</v>
      </c>
      <c r="B2" s="41" t="s">
        <v>144</v>
      </c>
    </row>
    <row r="3" spans="1:2" ht="18.75">
      <c r="A3" s="42" t="s">
        <v>140</v>
      </c>
      <c r="B3" s="42" t="s">
        <v>141</v>
      </c>
    </row>
    <row r="4" spans="1:2" ht="18.75">
      <c r="A4" s="42" t="s">
        <v>142</v>
      </c>
      <c r="B4" s="42" t="s">
        <v>6</v>
      </c>
    </row>
    <row r="5" spans="1:2" ht="18.75">
      <c r="A5" s="43" t="s">
        <v>9</v>
      </c>
      <c r="B5" s="43" t="s">
        <v>8</v>
      </c>
    </row>
    <row r="6" spans="1:2" ht="18.75">
      <c r="A6" s="43" t="s">
        <v>10</v>
      </c>
      <c r="B6" s="43" t="s">
        <v>12</v>
      </c>
    </row>
    <row r="7" spans="1:2" ht="18.75">
      <c r="A7" s="43" t="s">
        <v>11</v>
      </c>
      <c r="B7" s="43" t="s">
        <v>14</v>
      </c>
    </row>
    <row r="8" spans="1:2" ht="18.75">
      <c r="A8" s="43" t="s">
        <v>13</v>
      </c>
      <c r="B8" s="44"/>
    </row>
    <row r="9" spans="1:2" ht="18.75">
      <c r="A9" s="43" t="s">
        <v>15</v>
      </c>
      <c r="B9" s="44"/>
    </row>
    <row r="10" spans="1:2" ht="18.75">
      <c r="A10" s="43" t="s">
        <v>16</v>
      </c>
      <c r="B10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</dc:creator>
  <cp:keywords/>
  <dc:description/>
  <cp:lastModifiedBy>lhufnag</cp:lastModifiedBy>
  <dcterms:created xsi:type="dcterms:W3CDTF">2014-09-02T14:47:13Z</dcterms:created>
  <dcterms:modified xsi:type="dcterms:W3CDTF">2014-09-03T18:13:41Z</dcterms:modified>
  <cp:category/>
  <cp:version/>
  <cp:contentType/>
  <cp:contentStatus/>
</cp:coreProperties>
</file>